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U S E R\Desktop\"/>
    </mc:Choice>
  </mc:AlternateContent>
  <bookViews>
    <workbookView xWindow="0" yWindow="0" windowWidth="23040" windowHeight="9192" tabRatio="954" firstSheet="7" activeTab="9"/>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 r:id="rId29"/>
  </externalReferences>
  <definedNames>
    <definedName name="_xlnm._FilterDatabase" localSheetId="14" hidden="1">'ფორმა 5.5'!$A$9:$L$49</definedName>
    <definedName name="_xlnm._FilterDatabase" localSheetId="0" hidden="1">'ფორმა N1'!$A$7:$M$299</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4.2'!$A$1:$I$35</definedName>
    <definedName name="_xlnm.Print_Area" localSheetId="7">'ფორმა 4.4'!$A$1:$H$46</definedName>
    <definedName name="_xlnm.Print_Area" localSheetId="8">'ფორმა 4.5'!$A$1:$L$48</definedName>
    <definedName name="_xlnm.Print_Area" localSheetId="11">'ფორმა 5.2'!$A$1:$I$36</definedName>
    <definedName name="_xlnm.Print_Area" localSheetId="13">'ფორმა 5.4'!$A$1:$H$30</definedName>
    <definedName name="_xlnm.Print_Area" localSheetId="14">'ფორმა 5.5'!$A$1:$L$62</definedName>
    <definedName name="_xlnm.Print_Area" localSheetId="21">'ფორმა 8.3'!$A$1:$I$35</definedName>
    <definedName name="_xlnm.Print_Area" localSheetId="17">'ფორმა N 7.1'!$A$1:$H$51</definedName>
    <definedName name="_xlnm.Print_Area" localSheetId="22">'ფორმა N 9'!$A$1:$I$52</definedName>
    <definedName name="_xlnm.Print_Area" localSheetId="0">'ფორმა N1'!$A$1:$N$311</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N7'!$A$1:$J$28</definedName>
    <definedName name="_xlnm.Print_Area" localSheetId="18">'ფორმა N8'!$A$1:$K$52</definedName>
    <definedName name="_xlnm.Print_Area" localSheetId="19">'ფორმა N8.1'!$A$1:$H$108</definedName>
    <definedName name="_xlnm.Print_Area" localSheetId="20">'ფორმა N8.2'!$A$1:$I$35</definedName>
    <definedName name="_xlnm.Print_Area" localSheetId="24">'შემაჯამებელი ფორმა'!$A$1:$C$35</definedName>
  </definedNames>
  <calcPr calcId="162913"/>
</workbook>
</file>

<file path=xl/calcChain.xml><?xml version="1.0" encoding="utf-8"?>
<calcChain xmlns="http://schemas.openxmlformats.org/spreadsheetml/2006/main">
  <c r="K27" i="46" l="1"/>
  <c r="D47" i="12" l="1"/>
  <c r="D24" i="40" l="1"/>
  <c r="D51" i="40"/>
  <c r="D44" i="40" l="1"/>
  <c r="D63" i="40"/>
  <c r="D28" i="40"/>
  <c r="D27" i="40"/>
  <c r="D30" i="40"/>
  <c r="C46" i="40" l="1"/>
  <c r="C51" i="40"/>
  <c r="C24" i="40"/>
  <c r="D12" i="3"/>
  <c r="H25" i="35"/>
  <c r="I25" i="35" s="1"/>
  <c r="H32" i="35"/>
  <c r="G32" i="35"/>
  <c r="G37" i="35"/>
  <c r="I37" i="35" s="1"/>
  <c r="G36" i="35"/>
  <c r="I22" i="35"/>
  <c r="I21" i="35"/>
  <c r="I20" i="35"/>
  <c r="I19" i="35"/>
  <c r="I18" i="35"/>
  <c r="I17" i="35"/>
  <c r="I16" i="35"/>
  <c r="I15" i="35"/>
  <c r="I14" i="35"/>
  <c r="I13" i="35"/>
  <c r="K42" i="46"/>
  <c r="C41" i="47"/>
  <c r="D64" i="47"/>
  <c r="D61" i="47"/>
  <c r="D49" i="47"/>
  <c r="D44" i="47"/>
  <c r="D40" i="47"/>
  <c r="D36" i="47"/>
  <c r="D26" i="47"/>
  <c r="D25" i="47"/>
  <c r="D22" i="47"/>
  <c r="C30" i="7"/>
  <c r="D10" i="7"/>
  <c r="D12" i="7"/>
  <c r="D13" i="7"/>
  <c r="D52" i="12" l="1"/>
  <c r="D36" i="12"/>
  <c r="D14" i="12"/>
  <c r="I16" i="9"/>
  <c r="I15" i="9"/>
  <c r="J16" i="10"/>
  <c r="I16" i="10"/>
  <c r="I10" i="9"/>
  <c r="E13" i="58"/>
  <c r="C25" i="57" l="1"/>
  <c r="C23" i="57"/>
  <c r="C21" i="57"/>
  <c r="C19" i="57"/>
  <c r="C18" i="57"/>
  <c r="C14" i="57"/>
  <c r="C12" i="57"/>
  <c r="D31" i="7"/>
  <c r="D27" i="7"/>
  <c r="D26" i="7" s="1"/>
  <c r="C31" i="7"/>
  <c r="C27" i="7"/>
  <c r="C26" i="7" s="1"/>
  <c r="D31" i="3"/>
  <c r="D27" i="3"/>
  <c r="D26" i="3" s="1"/>
  <c r="C31" i="3"/>
  <c r="C27" i="3"/>
  <c r="C26" i="3" s="1"/>
  <c r="D10" i="47"/>
  <c r="C10" i="47"/>
  <c r="D12" i="40"/>
  <c r="C12" i="40"/>
  <c r="C13" i="57" l="1"/>
  <c r="C24" i="57"/>
  <c r="C22" i="57"/>
  <c r="A6" i="57"/>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42" i="35" l="1"/>
  <c r="K35" i="55" l="1"/>
  <c r="I34" i="44" l="1"/>
  <c r="H34" i="44"/>
  <c r="D19" i="7" l="1"/>
  <c r="C19" i="7"/>
  <c r="D16" i="7"/>
  <c r="C16" i="7"/>
  <c r="C12" i="7"/>
  <c r="D9" i="7" l="1"/>
  <c r="C9" i="7"/>
  <c r="D73" i="47"/>
  <c r="C73" i="47"/>
  <c r="D65" i="47"/>
  <c r="D59" i="47"/>
  <c r="C59" i="47"/>
  <c r="D54" i="47"/>
  <c r="C54" i="47"/>
  <c r="D48" i="47"/>
  <c r="C48" i="47"/>
  <c r="D37" i="47"/>
  <c r="C37" i="47"/>
  <c r="D33" i="47"/>
  <c r="C33" i="47"/>
  <c r="D24" i="47"/>
  <c r="D18" i="47" s="1"/>
  <c r="C24" i="47"/>
  <c r="C18" i="47" s="1"/>
  <c r="D15" i="47"/>
  <c r="C15" i="47"/>
  <c r="C14" i="47" l="1"/>
  <c r="C9" i="47" s="1"/>
  <c r="D14" i="47"/>
  <c r="D9" i="47" s="1"/>
  <c r="K49" i="46"/>
  <c r="H19" i="45"/>
  <c r="G19" i="45"/>
  <c r="I24" i="43"/>
  <c r="H24" i="43"/>
  <c r="G24" i="43"/>
  <c r="C12" i="3" l="1"/>
  <c r="I24" i="29" l="1"/>
  <c r="D76" i="40" l="1"/>
  <c r="D67" i="40"/>
  <c r="D61" i="40"/>
  <c r="C61" i="40"/>
  <c r="D56" i="40"/>
  <c r="C56" i="40"/>
  <c r="D50" i="40"/>
  <c r="C50" i="40"/>
  <c r="D39" i="40"/>
  <c r="C11" i="57" s="1"/>
  <c r="C39" i="40"/>
  <c r="D35" i="40"/>
  <c r="C35" i="40"/>
  <c r="D26" i="40"/>
  <c r="D20" i="40" s="1"/>
  <c r="C26" i="40"/>
  <c r="C20" i="40" s="1"/>
  <c r="D17" i="40"/>
  <c r="C17" i="40"/>
  <c r="A6" i="40"/>
  <c r="C16" i="40" l="1"/>
  <c r="C11" i="40" s="1"/>
  <c r="D16" i="40"/>
  <c r="D11" i="40" s="1"/>
  <c r="C10" i="57" s="1"/>
  <c r="H39" i="10" l="1"/>
  <c r="H36" i="10" s="1"/>
  <c r="H32" i="10"/>
  <c r="H24" i="10"/>
  <c r="H19" i="10"/>
  <c r="H17" i="10" s="1"/>
  <c r="H14" i="10"/>
  <c r="A4" i="39" l="1"/>
  <c r="A4" i="35" l="1"/>
  <c r="H34" i="34" l="1"/>
  <c r="G34" i="34"/>
  <c r="A4" i="34"/>
  <c r="I35" i="30" l="1"/>
  <c r="H35" i="30"/>
  <c r="A4" i="30"/>
  <c r="H24" i="29"/>
  <c r="G24" i="29"/>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C64" i="12" l="1"/>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D67" i="12" s="1"/>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D64" i="12" l="1"/>
  <c r="D44" i="12" s="1"/>
  <c r="D10" i="3"/>
  <c r="B9" i="10"/>
  <c r="D10" i="12"/>
  <c r="J9" i="10"/>
  <c r="C10" i="12"/>
  <c r="C44" i="12"/>
  <c r="D9" i="10"/>
  <c r="F9" i="10"/>
  <c r="C9" i="3" l="1"/>
  <c r="D9" i="3"/>
  <c r="C17" i="57" s="1"/>
</calcChain>
</file>

<file path=xl/sharedStrings.xml><?xml version="1.0" encoding="utf-8"?>
<sst xmlns="http://schemas.openxmlformats.org/spreadsheetml/2006/main" count="3146" uniqueCount="1566">
  <si>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</si>
  <si>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</si>
  <si>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</si>
  <si>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</si>
  <si>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</si>
  <si>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</si>
  <si>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</si>
  <si>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</si>
  <si>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</si>
  <si>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</si>
  <si>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</si>
  <si>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</si>
  <si>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</si>
  <si>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</si>
  <si>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</si>
  <si>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</si>
  <si>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</si>
  <si>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</si>
  <si>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</si>
  <si>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</si>
  <si>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</si>
  <si>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</si>
  <si>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</si>
  <si>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</si>
  <si>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</si>
  <si>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</si>
  <si>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</si>
  <si>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</si>
  <si>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</si>
  <si>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</si>
  <si>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</si>
  <si>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</si>
  <si>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</si>
  <si>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</si>
  <si>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</si>
  <si>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</si>
  <si>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</si>
  <si>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</si>
  <si>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</si>
  <si>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</si>
  <si>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</si>
  <si>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</si>
  <si>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</si>
  <si>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</si>
  <si>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</si>
  <si>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</si>
  <si>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</si>
  <si>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</si>
  <si>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</si>
  <si>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</si>
  <si>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</si>
  <si>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</si>
  <si>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</si>
  <si>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</si>
  <si>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</si>
  <si>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</si>
  <si>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</si>
  <si>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</si>
  <si>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</si>
  <si>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</si>
  <si>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</si>
  <si>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</si>
  <si>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</si>
  <si>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</si>
  <si>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</si>
  <si>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</si>
  <si>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</si>
  <si>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</si>
  <si>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</si>
  <si>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</si>
  <si>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</si>
  <si>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</si>
  <si>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</si>
  <si>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</si>
  <si>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</si>
  <si>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</si>
  <si>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</si>
  <si>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</si>
  <si>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</si>
  <si>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</si>
  <si>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</si>
  <si>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</si>
  <si>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</si>
  <si>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</si>
  <si>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</si>
  <si>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</si>
  <si>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</si>
  <si>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</si>
  <si>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</si>
  <si>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</si>
  <si>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</si>
  <si>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</si>
  <si>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</si>
  <si>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</si>
  <si>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</si>
  <si>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</si>
  <si>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</si>
  <si>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</si>
  <si>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</si>
  <si>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</si>
  <si>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</si>
  <si>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</si>
  <si>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</si>
  <si>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</si>
  <si>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</si>
  <si>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</si>
  <si>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</si>
  <si>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</si>
  <si>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</si>
  <si>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</si>
  <si>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</si>
  <si>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</si>
  <si>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</si>
  <si>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</si>
  <si>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</si>
  <si>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</si>
  <si>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</si>
  <si>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</si>
  <si>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</si>
  <si>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</si>
  <si>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</si>
  <si>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</si>
  <si>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</si>
  <si>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</si>
  <si>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</si>
  <si>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</si>
  <si>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</si>
  <si>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</si>
  <si>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</si>
  <si>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</si>
  <si>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</si>
  <si>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</si>
  <si>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</si>
  <si>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</si>
  <si>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</si>
  <si>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</si>
  <si>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</si>
  <si>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</si>
  <si>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</si>
  <si>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</si>
  <si>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</si>
  <si>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</si>
  <si>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</si>
  <si>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</si>
  <si>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</si>
  <si>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</si>
  <si>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</si>
  <si>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</si>
  <si>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</si>
  <si>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</si>
  <si>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</si>
  <si>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</si>
  <si>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</si>
  <si>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</si>
  <si>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</si>
  <si>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</si>
  <si>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</si>
  <si>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</si>
  <si>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</si>
  <si>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</si>
  <si>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</si>
  <si>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</si>
  <si>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</si>
  <si>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</si>
  <si>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</si>
  <si>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</si>
  <si>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</si>
  <si>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</si>
  <si>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</si>
  <si>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</si>
  <si>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</si>
  <si>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</si>
  <si>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</si>
  <si>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</si>
  <si>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</si>
  <si>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</si>
  <si>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</si>
  <si>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</si>
  <si>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</si>
  <si>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</si>
  <si>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</si>
  <si>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</si>
  <si>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</si>
  <si>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</si>
  <si>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</si>
  <si>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</si>
  <si>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</si>
  <si>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</si>
  <si>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</si>
  <si>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</si>
  <si>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</si>
  <si>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</si>
  <si>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</si>
  <si>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</si>
  <si>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</si>
  <si>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</si>
  <si>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</si>
  <si>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</si>
  <si>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</si>
  <si>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</si>
  <si>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</si>
  <si>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</si>
  <si>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</si>
  <si>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</si>
  <si>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</si>
  <si>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</si>
  <si>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</si>
  <si>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</si>
  <si>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</si>
  <si>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</si>
  <si>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</si>
  <si>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</si>
  <si>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</si>
  <si>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</si>
  <si>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</si>
  <si>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</si>
  <si>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</si>
  <si>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</si>
  <si>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</si>
  <si>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</si>
  <si>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</si>
  <si>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</si>
  <si>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</si>
  <si>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</si>
  <si>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</si>
  <si>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</si>
  <si>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</si>
  <si>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</si>
  <si>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</si>
  <si>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</si>
  <si>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</si>
  <si>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</si>
  <si>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</si>
  <si>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</si>
  <si>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</si>
  <si>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</si>
  <si>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</si>
  <si>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</si>
  <si>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</si>
  <si>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</si>
  <si>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</si>
  <si>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</si>
  <si>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</si>
  <si>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</si>
  <si>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</si>
  <si>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</si>
  <si>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</si>
  <si>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</si>
  <si>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</si>
  <si>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</si>
  <si>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</si>
  <si>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</si>
  <si>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</si>
  <si>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</si>
  <si>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</si>
  <si>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</si>
  <si>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</si>
  <si>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</si>
  <si>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</si>
  <si>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</si>
  <si>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</si>
  <si>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</si>
  <si>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</si>
  <si>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</si>
  <si>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</si>
  <si>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</si>
  <si>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</si>
  <si>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</si>
  <si>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</si>
  <si>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</si>
  <si>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</si>
  <si>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</si>
  <si>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</si>
  <si>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</si>
  <si>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</si>
  <si>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</si>
  <si>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</si>
  <si>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</si>
  <si>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</si>
  <si>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</si>
  <si>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</si>
  <si>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</si>
  <si>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</si>
  <si>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</si>
  <si>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</si>
  <si>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</si>
  <si>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</si>
  <si>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</si>
  <si>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</si>
  <si>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</si>
  <si>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</si>
  <si>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</si>
  <si>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</si>
  <si>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</si>
  <si>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</si>
  <si>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</si>
  <si>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</si>
  <si>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</si>
  <si>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</si>
  <si>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</si>
  <si>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</si>
  <si>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</si>
  <si>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</si>
  <si>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</si>
  <si>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</si>
  <si>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</si>
  <si>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</si>
  <si>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</si>
  <si>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</si>
  <si>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</si>
  <si>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</si>
  <si>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</si>
  <si>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</si>
  <si>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</si>
  <si>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</si>
  <si>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</si>
  <si>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</si>
  <si>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</si>
  <si>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</si>
  <si>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</si>
  <si>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</si>
  <si>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</si>
  <si>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</si>
  <si>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</si>
  <si>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</si>
  <si>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</si>
  <si>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</si>
  <si>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</si>
  <si>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</si>
  <si>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</si>
  <si>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</si>
  <si>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</si>
  <si>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</si>
  <si>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</si>
  <si>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</si>
  <si>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</si>
  <si>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</si>
  <si>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</si>
  <si>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</si>
  <si>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</si>
  <si>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</si>
  <si>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</si>
  <si>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</si>
  <si>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</si>
  <si>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</si>
  <si>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</si>
  <si>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</si>
  <si>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</si>
  <si>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</si>
  <si>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</si>
  <si>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</si>
  <si>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</si>
  <si>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</si>
  <si>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</si>
  <si>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</si>
  <si>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</si>
  <si>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</si>
  <si>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</si>
  <si>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</si>
  <si>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</si>
  <si>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</si>
  <si>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</si>
  <si>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</si>
  <si>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</si>
  <si>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</si>
  <si>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</si>
  <si>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</si>
  <si>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</si>
  <si>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</si>
  <si>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</si>
  <si>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</si>
  <si>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</si>
  <si>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</si>
  <si>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</si>
  <si>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</si>
  <si>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</si>
  <si>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</si>
  <si>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</si>
  <si>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</si>
  <si>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</si>
  <si>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</si>
  <si>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</si>
  <si>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</si>
  <si>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</si>
  <si>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</si>
  <si>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</si>
  <si>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</si>
  <si>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</si>
  <si>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</si>
  <si>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</si>
  <si>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</si>
  <si>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</si>
  <si>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</si>
  <si>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</si>
  <si>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</si>
  <si>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</si>
  <si>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</si>
  <si>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</si>
  <si>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</si>
  <si>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</si>
  <si>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</si>
  <si>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</si>
  <si>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</si>
  <si>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</si>
  <si>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</si>
  <si>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</si>
  <si>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</si>
  <si>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</si>
  <si>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</si>
  <si>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</si>
  <si>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</si>
  <si>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</si>
  <si>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</si>
  <si>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</si>
  <si>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</si>
  <si>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</si>
  <si>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</si>
  <si>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</si>
  <si>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</si>
  <si>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</si>
  <si>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</si>
  <si>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</si>
  <si>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</si>
  <si>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</si>
  <si>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</si>
  <si>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</si>
  <si>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</si>
  <si>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</si>
  <si>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</si>
  <si>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</si>
  <si>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</si>
  <si>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</si>
  <si>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</si>
  <si>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</si>
  <si>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</si>
  <si>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</si>
  <si>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</si>
  <si>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</si>
  <si>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</si>
  <si>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</si>
  <si>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</si>
  <si>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</si>
  <si>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</si>
  <si>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</si>
  <si>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</si>
  <si>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</si>
  <si>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</si>
  <si>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</si>
  <si>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</si>
  <si>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</si>
  <si>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</si>
  <si>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</si>
  <si>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</si>
  <si>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</si>
  <si>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</si>
  <si>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</si>
  <si>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</si>
  <si>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</si>
  <si>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</si>
  <si>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</si>
  <si>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</si>
  <si>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</si>
  <si>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</si>
  <si>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</si>
  <si>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</si>
  <si>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</si>
  <si>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</si>
  <si>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</si>
  <si>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</si>
  <si>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</si>
  <si>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</si>
  <si>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</si>
  <si>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</si>
  <si>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</si>
  <si>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</si>
  <si>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</si>
  <si>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</si>
  <si>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</si>
  <si>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</si>
  <si>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</si>
  <si>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</si>
  <si>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</si>
  <si>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</si>
  <si>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</si>
  <si>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</si>
  <si>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</si>
  <si>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</si>
  <si>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</si>
  <si>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</si>
  <si>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</si>
  <si>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</si>
  <si>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</si>
  <si>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</si>
  <si>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</si>
  <si>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</si>
  <si>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</si>
  <si>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</si>
  <si>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</si>
  <si>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</si>
  <si>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</si>
  <si>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</si>
  <si>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</si>
  <si>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</si>
  <si>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</si>
  <si>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</si>
  <si>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</si>
  <si>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</si>
  <si>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</si>
  <si>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</si>
  <si>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</si>
  <si>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</si>
  <si>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</si>
  <si>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</si>
  <si>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</si>
  <si>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2021 წელი</t>
  </si>
  <si>
    <t>მოქალაქეთა პოლიტიკური გაერთიანება "საქართველოსთვის"</t>
  </si>
  <si>
    <t>ფულადი შემოწირულობა</t>
  </si>
  <si>
    <t>არაფულადი შემოწირულობა</t>
  </si>
  <si>
    <t>არჩილ სამნიძე</t>
  </si>
  <si>
    <t xml:space="preserve">
    61001048873
</t>
  </si>
  <si>
    <t>ელენე გახარია</t>
  </si>
  <si>
    <t xml:space="preserve">
    01009005841
</t>
  </si>
  <si>
    <t>ბექა ლილუაშვილი</t>
  </si>
  <si>
    <t xml:space="preserve">
    60001132781
</t>
  </si>
  <si>
    <t>გაბრიელ წულაია</t>
  </si>
  <si>
    <t xml:space="preserve">
    01031001162
</t>
  </si>
  <si>
    <t>ირაკლი გვენეტაძე</t>
  </si>
  <si>
    <t xml:space="preserve">
    01024066420
</t>
  </si>
  <si>
    <t>კობა მანელიშვილი</t>
  </si>
  <si>
    <t xml:space="preserve">
    61004012343
</t>
  </si>
  <si>
    <t>ესმა წოწორია</t>
  </si>
  <si>
    <t xml:space="preserve">
    29001006794
</t>
  </si>
  <si>
    <t>ჯონი ტორჩინავა</t>
  </si>
  <si>
    <t>დავით ფარცვანია</t>
  </si>
  <si>
    <t xml:space="preserve">
    19001091901
</t>
  </si>
  <si>
    <t>ეკატერინე ვეფხვაძე</t>
  </si>
  <si>
    <t xml:space="preserve">
    01001011765
</t>
  </si>
  <si>
    <t>მამუკა კვირიკაშვილი</t>
  </si>
  <si>
    <t xml:space="preserve">
    49001003053
</t>
  </si>
  <si>
    <t>საბა ჯიქიძე</t>
  </si>
  <si>
    <t xml:space="preserve">
    01031006544
</t>
  </si>
  <si>
    <t>გოჩა იჩქიტიძე</t>
  </si>
  <si>
    <t>01010009814</t>
  </si>
  <si>
    <t>გიორგი დავითულიანი</t>
  </si>
  <si>
    <t>01001095318</t>
  </si>
  <si>
    <t>მარიანა გვრიტიშვილი</t>
  </si>
  <si>
    <t>01019042796</t>
  </si>
  <si>
    <t>გიორგი გერგედავა</t>
  </si>
  <si>
    <t xml:space="preserve">
    19001029423
</t>
  </si>
  <si>
    <t>გიორგი ხორავა</t>
  </si>
  <si>
    <t xml:space="preserve">
    29001031337
</t>
  </si>
  <si>
    <t>პაატა ლაგვილავა</t>
  </si>
  <si>
    <t xml:space="preserve">
    42001005147
</t>
  </si>
  <si>
    <t>ერასტი ელიჯარაშვილი</t>
  </si>
  <si>
    <t xml:space="preserve">
    01017039176
</t>
  </si>
  <si>
    <t>გიორგი გოგუაძე</t>
  </si>
  <si>
    <t xml:space="preserve">
    60001111292
</t>
  </si>
  <si>
    <t>შალვა კერესელიძე</t>
  </si>
  <si>
    <t xml:space="preserve">
    01024000490
</t>
  </si>
  <si>
    <t>რამაზ ბარბაქაძე</t>
  </si>
  <si>
    <t xml:space="preserve">
    57001009542
</t>
  </si>
  <si>
    <t>თეა ბოლქვაძე</t>
  </si>
  <si>
    <t>ბადრი კაპეტივაძე</t>
  </si>
  <si>
    <t>09001026095</t>
  </si>
  <si>
    <t>შპს ლიდერ-ბილდერი  777</t>
  </si>
  <si>
    <t>GE50BG0000000110004700</t>
  </si>
  <si>
    <t xml:space="preserve">
    საქართველოს ბანკი
</t>
  </si>
  <si>
    <t>GE02BG0000000101398269</t>
  </si>
  <si>
    <t>GE19TB7644845065100009</t>
  </si>
  <si>
    <t xml:space="preserve">
    თიბისი
</t>
  </si>
  <si>
    <t>GE60TB7213345061100002</t>
  </si>
  <si>
    <t>GE72TB7689345063300002</t>
  </si>
  <si>
    <t>GE58TB7608545061600004</t>
  </si>
  <si>
    <t>GE56TB7875845066300002</t>
  </si>
  <si>
    <t>GE84TB7085936080100010</t>
  </si>
  <si>
    <t>GE12TB7156245063600016</t>
  </si>
  <si>
    <t>GE73TB7607145063600041</t>
  </si>
  <si>
    <t>GE56BG0000000206525800</t>
  </si>
  <si>
    <t>საქართველოს ბანკი</t>
  </si>
  <si>
    <t>GE72TB7257845061100083</t>
  </si>
  <si>
    <t>GE28BG0000000162566583</t>
  </si>
  <si>
    <t>ბანერი და სტიკერი (ზუგდილის ოფისისთვის)</t>
  </si>
  <si>
    <t>ბანერი და სტიკერი (მარტვილის ოფისისთვის)</t>
  </si>
  <si>
    <t>ბანერი სტიკერი (ფოთის ოფისისთვის)</t>
  </si>
  <si>
    <t>ოფისის იჯარა ივლისის თვის (ქ. გორი, გოგებაშვილის ქ. #2)</t>
  </si>
  <si>
    <t>ბრენდირებული სარეკლამო პროდუქცია  (მაისურები, პოსტერები სხვა)  ზუგდიდის ღონისძიებისთვის</t>
  </si>
  <si>
    <t>ბანერი და სტიკერი (ქუთაისის ოფისისთვის)</t>
  </si>
  <si>
    <t>ივლისის თვის იჯარა (ყაზბეგის ოფისი, დაბა სტეფაბწმინდა, ალ. ყაზბეგის #72)</t>
  </si>
  <si>
    <t>ივლისის იჯარა (მცხეთის ოფისი, მცხეთა, მამულაშვილის #4)</t>
  </si>
  <si>
    <t>ივლისის თვის იჯარა (თიანეთის ოფისი, დაბა თიანეთი, რუსთაველის ქ. #4)</t>
  </si>
  <si>
    <t>ივლისის თვის იჯარა (დუშეთის ოფისი, დუშეთი, წმ. ნინოს #17)</t>
  </si>
  <si>
    <t>ბათუმის ოფისის იჯარა 4 თვის (ბათუმი, გორგასლის ქ 109 შენობა ნაგებობა1) 20/07/2021-20/11/2021</t>
  </si>
  <si>
    <t>ბრენდირებული სარეკლამო პროდუქცია 19 ივლისის ღონისძიებისთვის</t>
  </si>
  <si>
    <t>ფეისბუქის მომსახურება</t>
  </si>
  <si>
    <t>ბანერი, სტიკერი, ლაითბოქსი (წყალტუბო, ამბროლაური)</t>
  </si>
  <si>
    <t>ქობულეთის ოფისის იჯარ 4 თვის, (ქობულეთი რუსთაველის 123) 20/07/2021-20/11/2021</t>
  </si>
  <si>
    <t>03/08/2021</t>
  </si>
  <si>
    <t xml:space="preserve">
    01024089409
</t>
  </si>
  <si>
    <t xml:space="preserve">
    01024068457
</t>
  </si>
  <si>
    <t xml:space="preserve">
    35001062198
</t>
  </si>
  <si>
    <t>02/08/2021</t>
  </si>
  <si>
    <t>14/08/2021</t>
  </si>
  <si>
    <t xml:space="preserve">
    31001004304
</t>
  </si>
  <si>
    <t xml:space="preserve">
    61004067410
</t>
  </si>
  <si>
    <t xml:space="preserve">
    53001011062
</t>
  </si>
  <si>
    <t>13/08/2021</t>
  </si>
  <si>
    <t xml:space="preserve">
    01017051538
</t>
  </si>
  <si>
    <t xml:space="preserve">
    01024084201
</t>
  </si>
  <si>
    <t xml:space="preserve">
    62006063124
</t>
  </si>
  <si>
    <t xml:space="preserve">
    01030014146
</t>
  </si>
  <si>
    <t xml:space="preserve">
    01027075423
</t>
  </si>
  <si>
    <t xml:space="preserve">
    62001043455
</t>
  </si>
  <si>
    <t xml:space="preserve">
    01019087010
</t>
  </si>
  <si>
    <t xml:space="preserve">
    01030050791
</t>
  </si>
  <si>
    <t xml:space="preserve">
    61010018198
</t>
  </si>
  <si>
    <t xml:space="preserve">
    01025000407
</t>
  </si>
  <si>
    <t xml:space="preserve">
    01008042717
</t>
  </si>
  <si>
    <t>12/08/2021</t>
  </si>
  <si>
    <t xml:space="preserve">
    10001010656
</t>
  </si>
  <si>
    <t xml:space="preserve">
    01017044069
</t>
  </si>
  <si>
    <t xml:space="preserve">
    41001023763
</t>
  </si>
  <si>
    <t>11/08/2021</t>
  </si>
  <si>
    <t xml:space="preserve">
    01026013086
</t>
  </si>
  <si>
    <t xml:space="preserve">
    01012016586
</t>
  </si>
  <si>
    <t xml:space="preserve">
    01012002112
</t>
  </si>
  <si>
    <t xml:space="preserve">
    01024063964
</t>
  </si>
  <si>
    <t xml:space="preserve">
    28001016517
</t>
  </si>
  <si>
    <t>09/08/2021</t>
  </si>
  <si>
    <t xml:space="preserve">
    19001000088
</t>
  </si>
  <si>
    <t xml:space="preserve">
    59001025994
</t>
  </si>
  <si>
    <t xml:space="preserve">
    12031005109
</t>
  </si>
  <si>
    <t xml:space="preserve">
    39001010048
</t>
  </si>
  <si>
    <t xml:space="preserve">
    01006002841
</t>
  </si>
  <si>
    <t xml:space="preserve">
    01030033523
</t>
  </si>
  <si>
    <t xml:space="preserve">
    49001002926
</t>
  </si>
  <si>
    <t xml:space="preserve">
    01024087161
</t>
  </si>
  <si>
    <t>01027061077</t>
  </si>
  <si>
    <t>15/08/2021</t>
  </si>
  <si>
    <t>01015015282</t>
  </si>
  <si>
    <t>01021015510</t>
  </si>
  <si>
    <t>01010017284</t>
  </si>
  <si>
    <t>01025016139</t>
  </si>
  <si>
    <t>01008002876</t>
  </si>
  <si>
    <t>01008017104</t>
  </si>
  <si>
    <t>22/08/2021</t>
  </si>
  <si>
    <t>21/08/2021</t>
  </si>
  <si>
    <t xml:space="preserve">
    01024073871
</t>
  </si>
  <si>
    <t>20/08/2021</t>
  </si>
  <si>
    <t>19/08/2021</t>
  </si>
  <si>
    <t>18/08/2021</t>
  </si>
  <si>
    <t xml:space="preserve">
    01019013243
</t>
  </si>
  <si>
    <t xml:space="preserve">
    01006014384
</t>
  </si>
  <si>
    <t>17/08/2021</t>
  </si>
  <si>
    <t xml:space="preserve">
    01009001034
</t>
  </si>
  <si>
    <t xml:space="preserve">
    01017014374
</t>
  </si>
  <si>
    <t xml:space="preserve">
    41001008367
</t>
  </si>
  <si>
    <t>16/08/2021</t>
  </si>
  <si>
    <t xml:space="preserve">
    42001021919
</t>
  </si>
  <si>
    <t xml:space="preserve">
    01019081589
</t>
  </si>
  <si>
    <t xml:space="preserve">
    44001002587
</t>
  </si>
  <si>
    <t xml:space="preserve">
    54001055966
</t>
  </si>
  <si>
    <t xml:space="preserve">
    01030036477
</t>
  </si>
  <si>
    <t xml:space="preserve">
    39001036210
</t>
  </si>
  <si>
    <t xml:space="preserve">
    59001082736
</t>
  </si>
  <si>
    <t xml:space="preserve">
    01008025110
</t>
  </si>
  <si>
    <t xml:space="preserve">
    01009020955
</t>
  </si>
  <si>
    <t> 39001030973</t>
  </si>
  <si>
    <t> 39001010048</t>
  </si>
  <si>
    <t>12003000086</t>
  </si>
  <si>
    <t>28/08/2021</t>
  </si>
  <si>
    <t>მედეა კვარაცხელია</t>
  </si>
  <si>
    <t xml:space="preserve">
    19001071436
</t>
  </si>
  <si>
    <t>27/08/2021</t>
  </si>
  <si>
    <t>ლევან გოგოლაძე</t>
  </si>
  <si>
    <t xml:space="preserve">
    01017044069
</t>
  </si>
  <si>
    <t>26/08/2021</t>
  </si>
  <si>
    <t>ჯუანშერ მალანია</t>
  </si>
  <si>
    <t xml:space="preserve">
    44001002587
</t>
  </si>
  <si>
    <t xml:space="preserve">
    39001017062
</t>
  </si>
  <si>
    <t>24/08/2021</t>
  </si>
  <si>
    <t>დავით გოგიძე</t>
  </si>
  <si>
    <t xml:space="preserve">
    01011000850
</t>
  </si>
  <si>
    <t>გალაქტიონ ღუდუშაური</t>
  </si>
  <si>
    <t xml:space="preserve">
    01020012268
</t>
  </si>
  <si>
    <t>23/08/2021</t>
  </si>
  <si>
    <t>30/08/2021</t>
  </si>
  <si>
    <t>გოჩა ჯანელიძე</t>
  </si>
  <si>
    <t xml:space="preserve">
    09001006944
</t>
  </si>
  <si>
    <t>ქეთევან ლომია</t>
  </si>
  <si>
    <t xml:space="preserve">
    39001030973
</t>
  </si>
  <si>
    <t>გიორგი ქაჯაია</t>
  </si>
  <si>
    <t xml:space="preserve">
    01005027834
</t>
  </si>
  <si>
    <t>ვახტანგ ფაჩულია</t>
  </si>
  <si>
    <t xml:space="preserve">
    01005030588
</t>
  </si>
  <si>
    <t>გიორგი ასათიანი</t>
  </si>
  <si>
    <t xml:space="preserve">
    01008048697
</t>
  </si>
  <si>
    <t>ივერი კავსაძე</t>
  </si>
  <si>
    <t>ანა ბუჩუკური</t>
  </si>
  <si>
    <t xml:space="preserve">
    01025016139
</t>
  </si>
  <si>
    <t>04/09/2021</t>
  </si>
  <si>
    <t>ზვიადი ტეფნაძე</t>
  </si>
  <si>
    <t xml:space="preserve">
    57001003768
</t>
  </si>
  <si>
    <t>თათული გელაშვილი</t>
  </si>
  <si>
    <t xml:space="preserve">
    01009016101
</t>
  </si>
  <si>
    <t>02/09/2021</t>
  </si>
  <si>
    <t>რუსუდან ჯანელიძე</t>
  </si>
  <si>
    <t xml:space="preserve">
    01009006321
</t>
  </si>
  <si>
    <t>01/09/2021</t>
  </si>
  <si>
    <t>ლელი იაშვილი</t>
  </si>
  <si>
    <t xml:space="preserve">
    57001016717
</t>
  </si>
  <si>
    <t>06/09/2021</t>
  </si>
  <si>
    <t>გიორგი გაბაძე</t>
  </si>
  <si>
    <t>კობა  ამირხანაშვილი</t>
  </si>
  <si>
    <t>01009001196</t>
  </si>
  <si>
    <t>საბა შელია</t>
  </si>
  <si>
    <t>01024075631</t>
  </si>
  <si>
    <t>07/09/2021</t>
  </si>
  <si>
    <t>გიორგი ელგანდაშვილი</t>
  </si>
  <si>
    <t>01011024070</t>
  </si>
  <si>
    <t>გიორგი ნაკაშიძე</t>
  </si>
  <si>
    <t>01005030588</t>
  </si>
  <si>
    <t>ზაზა ხაჩიძე</t>
  </si>
  <si>
    <t>ალექსანდრე ჯამასპიშვილი</t>
  </si>
  <si>
    <t>ნოდარ შეროზია</t>
  </si>
  <si>
    <t>ლაშა ლობჯანიძე</t>
  </si>
  <si>
    <t>დევი ქემოკლიძე</t>
  </si>
  <si>
    <t>01017007882</t>
  </si>
  <si>
    <t>08/09/2021</t>
  </si>
  <si>
    <t>09/09/2021</t>
  </si>
  <si>
    <t>მიხეილ ნაბიჯაშვილი</t>
  </si>
  <si>
    <t>01020012268</t>
  </si>
  <si>
    <t>ირაკლი მეთაფლიშვილი</t>
  </si>
  <si>
    <t>01017048160</t>
  </si>
  <si>
    <t>ლია რამიშვილი</t>
  </si>
  <si>
    <t>ბელა ბერაძე</t>
  </si>
  <si>
    <t>ბექა  მარგველაშვილი</t>
  </si>
  <si>
    <t>ზვიად დოლიძე</t>
  </si>
  <si>
    <t>გიორგი ჭანტურია</t>
  </si>
  <si>
    <t>არსენა  დემეტრაშვილო</t>
  </si>
  <si>
    <t>გიორგი მაჩიტიძე</t>
  </si>
  <si>
    <t>01026011147</t>
  </si>
  <si>
    <t>ქეთევანი ლომია</t>
  </si>
  <si>
    <t>10/09/2021</t>
  </si>
  <si>
    <t>დავით ჯანელიძე</t>
  </si>
  <si>
    <t>01009006014</t>
  </si>
  <si>
    <t>ლეილა კერესელიძე</t>
  </si>
  <si>
    <t>01023001165</t>
  </si>
  <si>
    <t>კახა ბერძნიშვილი</t>
  </si>
  <si>
    <t>დათო ქერაშვილი</t>
  </si>
  <si>
    <t>01019020049</t>
  </si>
  <si>
    <t>11/09/2021</t>
  </si>
  <si>
    <t>დავითი ფათურიძე</t>
  </si>
  <si>
    <t>გვანცა გაბისონია</t>
  </si>
  <si>
    <t>01005011982</t>
  </si>
  <si>
    <t>35001061125</t>
  </si>
  <si>
    <t>აკაკი  ხუნწელია</t>
  </si>
  <si>
    <t>ნანული წულაია</t>
  </si>
  <si>
    <t>გვანცა ჩაფიძე</t>
  </si>
  <si>
    <t>მალხაზ ხელაია</t>
  </si>
  <si>
    <t xml:space="preserve">
    29001007216
</t>
  </si>
  <si>
    <t>გურამ შენგელია</t>
  </si>
  <si>
    <t xml:space="preserve">
    48001003378
</t>
  </si>
  <si>
    <t>დესპინე ნაჭყებია</t>
  </si>
  <si>
    <t xml:space="preserve">
    48001009474
</t>
  </si>
  <si>
    <t>თეოფანე გახარია</t>
  </si>
  <si>
    <t xml:space="preserve">
    01011013077
</t>
  </si>
  <si>
    <t>ელგუჯა სიჭინავა</t>
  </si>
  <si>
    <t xml:space="preserve">
    48001002425
</t>
  </si>
  <si>
    <t>მერაბ ბუჩუკური</t>
  </si>
  <si>
    <t>01025000406</t>
  </si>
  <si>
    <t>ტარიელ გაბრელიანი</t>
  </si>
  <si>
    <t>05/09/2021</t>
  </si>
  <si>
    <t>შპს მბც</t>
  </si>
  <si>
    <t>შპს მეგრული ჩაი</t>
  </si>
  <si>
    <t>შპს ბექარიონი</t>
  </si>
  <si>
    <t>03/09/2021</t>
  </si>
  <si>
    <t>შპს ბექარიონი 2</t>
  </si>
  <si>
    <t>404601061</t>
  </si>
  <si>
    <t>13/09/2021</t>
  </si>
  <si>
    <t>სანდრო სახვაძე</t>
  </si>
  <si>
    <t>14/09/2021</t>
  </si>
  <si>
    <t>ლაშა ჩიქოვანი</t>
  </si>
  <si>
    <t>მერაბ მაჭავარიანი</t>
  </si>
  <si>
    <t>01008016573</t>
  </si>
  <si>
    <t>16/09/2021</t>
  </si>
  <si>
    <t>20/09/2021</t>
  </si>
  <si>
    <t>მამუკა კოპალეიშვილი</t>
  </si>
  <si>
    <t>01024022633</t>
  </si>
  <si>
    <t>21/09/2021</t>
  </si>
  <si>
    <t>ლევან მგალობლიშვილი</t>
  </si>
  <si>
    <t>01030031917</t>
  </si>
  <si>
    <t>22/09/2021</t>
  </si>
  <si>
    <t>ზაზა ღვინჯილია</t>
  </si>
  <si>
    <t>01005002749</t>
  </si>
  <si>
    <t>მარიამ ჯანელიძე</t>
  </si>
  <si>
    <t>01009006425</t>
  </si>
  <si>
    <t>23/09/2021</t>
  </si>
  <si>
    <t>24/09/2021</t>
  </si>
  <si>
    <t>27/09/2021</t>
  </si>
  <si>
    <t>ნადია ბიძინაშვილი</t>
  </si>
  <si>
    <t>ოთარ ხუროძე</t>
  </si>
  <si>
    <t>01008047946</t>
  </si>
  <si>
    <t>28/09/2021</t>
  </si>
  <si>
    <t>მელიტონ ნაჭყებია</t>
  </si>
  <si>
    <t>მიხეილ  ნაბიჯაშვილი</t>
  </si>
  <si>
    <t>01006002841</t>
  </si>
  <si>
    <t>თემურ  წიქარიშვილი</t>
  </si>
  <si>
    <t>29/09/2021</t>
  </si>
  <si>
    <t>ქეთო გვაზავა</t>
  </si>
  <si>
    <t>01025001380</t>
  </si>
  <si>
    <t>30/09/2021</t>
  </si>
  <si>
    <t>01/10/2021</t>
  </si>
  <si>
    <t>შეთე  ქემოკლიძე</t>
  </si>
  <si>
    <t>გიორგი ბოჭორიშვილი</t>
  </si>
  <si>
    <t>17/09/2021</t>
  </si>
  <si>
    <t>სოფიო ხორგუანი</t>
  </si>
  <si>
    <t>ნონა ლობჯანიძე</t>
  </si>
  <si>
    <t>აბესალომ ჯანჯღავა</t>
  </si>
  <si>
    <t>01024066420</t>
  </si>
  <si>
    <t>გიორგი ჟორჟოლიანი</t>
  </si>
  <si>
    <t>60001154554</t>
  </si>
  <si>
    <t>გიორგი გოგუა</t>
  </si>
  <si>
    <t>ტიტე ჯიშიაშვილი</t>
  </si>
  <si>
    <t>ნათია მესხიშვილი</t>
  </si>
  <si>
    <t>ქსენია ხუბულური</t>
  </si>
  <si>
    <t>თამთა გრიგოლია</t>
  </si>
  <si>
    <t>ლევან ლიპარტელიანი</t>
  </si>
  <si>
    <t>გივი კალანდაძე</t>
  </si>
  <si>
    <t>ირაკლი მაზმიშვილი</t>
  </si>
  <si>
    <t>ირაკლი მალაზონია</t>
  </si>
  <si>
    <t>დავით ციმაკურიძე</t>
  </si>
  <si>
    <t>ირაკლი ბენაშვილი</t>
  </si>
  <si>
    <t>ლაშა ბურჯანაძე</t>
  </si>
  <si>
    <t>გურამი კერძევაძე</t>
  </si>
  <si>
    <t>მიხეილ მურადიანი</t>
  </si>
  <si>
    <t>ნანული ადამია</t>
  </si>
  <si>
    <t>კონსტანტინე კალანდაძე</t>
  </si>
  <si>
    <t>შალვა ყაფლანიშვილი</t>
  </si>
  <si>
    <t>ლალი ცირეკიძე</t>
  </si>
  <si>
    <t>ქეთევან მეფარიშვილი</t>
  </si>
  <si>
    <t>ბექა გულედანი</t>
  </si>
  <si>
    <t>გიორგი მოსაშვილი</t>
  </si>
  <si>
    <t>მინდია დავითაძე</t>
  </si>
  <si>
    <t>ლევან ინაძე</t>
  </si>
  <si>
    <t>შალვა ხარგელია</t>
  </si>
  <si>
    <t>გიორგი ხოჯევანიშვილი</t>
  </si>
  <si>
    <t>გიორგი შინდელიშვილი</t>
  </si>
  <si>
    <t>გიორგი შაქარიშვილი</t>
  </si>
  <si>
    <t>მაკა კვირიკაშვილი</t>
  </si>
  <si>
    <t>თეონა მათიაშვილი</t>
  </si>
  <si>
    <t>გივი  კიკნაძე</t>
  </si>
  <si>
    <t>ანრი ჩხაიძე</t>
  </si>
  <si>
    <t>ნინო  რაზმაძე</t>
  </si>
  <si>
    <t>ვლადიმერ  ზატუაშვილი</t>
  </si>
  <si>
    <t>ოლეგი ღაჟონია</t>
  </si>
  <si>
    <t>ლაშა მაღრაძე</t>
  </si>
  <si>
    <t>მაია ბოლაშვილი</t>
  </si>
  <si>
    <t>ზაზა ჭუმბურიძე</t>
  </si>
  <si>
    <t>ლაშა ზუბიაშვილი</t>
  </si>
  <si>
    <t>რამაზ გოლომანიძე</t>
  </si>
  <si>
    <t>ირაკლი ბოხუა</t>
  </si>
  <si>
    <t>ნოდარ ჭანკოტაძე</t>
  </si>
  <si>
    <t>ანა ჭანკოტაძე</t>
  </si>
  <si>
    <t>დიმიტრი ჭეიშვილი</t>
  </si>
  <si>
    <t>ხვიჩა ჟიშკარიანი</t>
  </si>
  <si>
    <t>ირაკლი ლაჩინოვი</t>
  </si>
  <si>
    <t>მაყვალა ოდოშაშვილი</t>
  </si>
  <si>
    <t>კახაბერ ქემოკლიძე</t>
  </si>
  <si>
    <t>გიორგი ბაკურაძე</t>
  </si>
  <si>
    <t>ნინო სოგორაშვილი</t>
  </si>
  <si>
    <t>ნელი ქარელი-კახიძე</t>
  </si>
  <si>
    <t>ნუგზარი ბარამია</t>
  </si>
  <si>
    <t>გიორგი მაცაბერიძე</t>
  </si>
  <si>
    <t>თორნიკე წერეთელი</t>
  </si>
  <si>
    <t>მზია ბოლქვაძე</t>
  </si>
  <si>
    <t>ლაშა ჭანტურია</t>
  </si>
  <si>
    <t>ზვიად სუხიშვილი</t>
  </si>
  <si>
    <t>ელენე სარაჯიშვილი</t>
  </si>
  <si>
    <t>თათია ბროლაძე</t>
  </si>
  <si>
    <t>მაყვალა ჟღენტი</t>
  </si>
  <si>
    <t>GE97BG0000000131153637</t>
  </si>
  <si>
    <t>GE49BG0000000678493200</t>
  </si>
  <si>
    <t>GE56TB7003345061100098</t>
  </si>
  <si>
    <t>GE40TB7760245061600018</t>
  </si>
  <si>
    <t>GE05TB7388245064300037</t>
  </si>
  <si>
    <t>GE54TB7740245063600033</t>
  </si>
  <si>
    <t>GE72BG0000000161732755</t>
  </si>
  <si>
    <t>GE62TB7724845064300029</t>
  </si>
  <si>
    <t>GE41TB7405645063600022</t>
  </si>
  <si>
    <t>GE81BG0000000498456938</t>
  </si>
  <si>
    <t>GE39TB7863445061600017</t>
  </si>
  <si>
    <t>GE38TB7814845061100005</t>
  </si>
  <si>
    <t>GE04TB7972145066300003</t>
  </si>
  <si>
    <t>GE52TB3445545061600003</t>
  </si>
  <si>
    <t>GE79BG0000000160816173</t>
  </si>
  <si>
    <t>GE34BG0000000296322200</t>
  </si>
  <si>
    <t>GE84TB7790645061100096</t>
  </si>
  <si>
    <t>GE85TB7243245068100002</t>
  </si>
  <si>
    <t>GE22TB7449445061100036</t>
  </si>
  <si>
    <t>GE55TB7320745061100057</t>
  </si>
  <si>
    <t>GE95TB7854545068100006</t>
  </si>
  <si>
    <t>GE50TB7452845063300001</t>
  </si>
  <si>
    <t>GE66TB7271945061600006</t>
  </si>
  <si>
    <t>GE21TB7173545064300008</t>
  </si>
  <si>
    <t>GE89TB7954845063300001</t>
  </si>
  <si>
    <t>GE98BG0000000162171600</t>
  </si>
  <si>
    <t>GE16TB7303145064300020</t>
  </si>
  <si>
    <t>GE24TB7949445066300002</t>
  </si>
  <si>
    <t>GE62TB7260345063300001</t>
  </si>
  <si>
    <t>GE71TB7519945064300024</t>
  </si>
  <si>
    <t>GE74BG0000000587889900</t>
  </si>
  <si>
    <t>GE21TB7503545061600003</t>
  </si>
  <si>
    <t>GE63TB7123745061600001</t>
  </si>
  <si>
    <t>GE90TB7588445061100010</t>
  </si>
  <si>
    <t>GE55TB7250645061100070</t>
  </si>
  <si>
    <t>GE23TB7231145061100069</t>
  </si>
  <si>
    <t>GE08TB1100000371200525</t>
  </si>
  <si>
    <t>GE93BG0000000498556826 </t>
  </si>
  <si>
    <t>GE57BG0000000103491800 </t>
  </si>
  <si>
    <t>GE16BG0000000594928100</t>
  </si>
  <si>
    <t>GE72BG0000000162252578</t>
  </si>
  <si>
    <t>GE50TB7778945063600013</t>
  </si>
  <si>
    <t>GE58BG0000000712399000</t>
  </si>
  <si>
    <t>GE71TB7637745061100021</t>
  </si>
  <si>
    <t>GE61BG0000000100691726</t>
  </si>
  <si>
    <t>GE31BG0000000908549200</t>
  </si>
  <si>
    <t>GE87BG0000000750977900</t>
  </si>
  <si>
    <t>GE74TB7749645068100003</t>
  </si>
  <si>
    <t>GE49TB7555345061100075</t>
  </si>
  <si>
    <t>GE13TB7121445061100011</t>
  </si>
  <si>
    <t>GE66TB7393545061100002</t>
  </si>
  <si>
    <t>GE67BG0000000177477400</t>
  </si>
  <si>
    <t>GE77TB7937745061100045</t>
  </si>
  <si>
    <t>GE57BG0000000103491800</t>
  </si>
  <si>
    <t>GE28TB7047245061100056</t>
  </si>
  <si>
    <t>GE46TB7644645066300005</t>
  </si>
  <si>
    <t>GE92BG0000000498567514</t>
  </si>
  <si>
    <t>GE80TB7367145061100003</t>
  </si>
  <si>
    <t>GE65LB0711142133789000</t>
  </si>
  <si>
    <t xml:space="preserve">
    ლიბერთი
</t>
  </si>
  <si>
    <t>GE73TB7821145066300006</t>
  </si>
  <si>
    <t>GE59TB7109045064300027</t>
  </si>
  <si>
    <t>GE37TB7583045061600008</t>
  </si>
  <si>
    <t>GE87BG0000000900959300</t>
  </si>
  <si>
    <t>GE08BG0000000165707900</t>
  </si>
  <si>
    <t>GE98BG0000000363339900</t>
  </si>
  <si>
    <t>GE76BG0000000180479000</t>
  </si>
  <si>
    <t>GE94TB7929145061600010</t>
  </si>
  <si>
    <t>თიბისი</t>
  </si>
  <si>
    <t>GE13BG0000000189324400</t>
  </si>
  <si>
    <t>ბანერი და სტიკერი (ხობის ოფისი)</t>
  </si>
  <si>
    <t>ბანერების და სტიკერების ღირებულება (სენაკი, ჩხოროწყუ, წალენჯიხა, ჯვარი)</t>
  </si>
  <si>
    <t>კოჯრის იჯარა</t>
  </si>
  <si>
    <t>GE89TB5020645063622475</t>
  </si>
  <si>
    <t>GE40TB7983936010300001</t>
  </si>
  <si>
    <t>GE18BG0000000878506400</t>
  </si>
  <si>
    <t>GE66TB7905245066300001</t>
  </si>
  <si>
    <t>GE54TB7726845063600024</t>
  </si>
  <si>
    <t>GE49TB7645745061100017</t>
  </si>
  <si>
    <t>GE72TB7179445063600007</t>
  </si>
  <si>
    <t>GE09TB7965745061100063</t>
  </si>
  <si>
    <t>GE70TB7556545163300001</t>
  </si>
  <si>
    <t>GE36VT1004506617137001</t>
  </si>
  <si>
    <t xml:space="preserve">
    ვითიბი
</t>
  </si>
  <si>
    <t>GE63TB7644845061100004</t>
  </si>
  <si>
    <t>GE03TB7106945063300003</t>
  </si>
  <si>
    <t>GE38TB7898445068100001</t>
  </si>
  <si>
    <t>GE77BG0000000656040300</t>
  </si>
  <si>
    <t>GE07TB1142036010300086</t>
  </si>
  <si>
    <t>GE38BG0000000899291200</t>
  </si>
  <si>
    <t>GE54TB7455145161600002</t>
  </si>
  <si>
    <t>GE98TB7743745063600036</t>
  </si>
  <si>
    <t>GE86TB7458245068100001 </t>
  </si>
  <si>
    <t>GE70TB7556545163300001 </t>
  </si>
  <si>
    <t>GE63TB7967345064300011</t>
  </si>
  <si>
    <t>GE65TB7427445061600009</t>
  </si>
  <si>
    <t>GE78TB7962245061600001</t>
  </si>
  <si>
    <t>GE10TB7285536010300056 </t>
  </si>
  <si>
    <t>GE23TB7496445061100093</t>
  </si>
  <si>
    <t>GE66TB7905245066300001 </t>
  </si>
  <si>
    <t>GE86TB7008445064300012</t>
  </si>
  <si>
    <t>GE04TB7898245061100036</t>
  </si>
  <si>
    <t>GE12TB7478245063600018</t>
  </si>
  <si>
    <t>GE97TB7248845064300016</t>
  </si>
  <si>
    <t>GE49TB7812645064300044</t>
  </si>
  <si>
    <t>GE32TB7803345064300039</t>
  </si>
  <si>
    <t>GE98TB7038545068100012 </t>
  </si>
  <si>
    <t>GE76TB7476445063300002</t>
  </si>
  <si>
    <t>GE72TB7179445063600007 </t>
  </si>
  <si>
    <t>GE90TB7030445061600009 </t>
  </si>
  <si>
    <t>GE61TB7282045063300001</t>
  </si>
  <si>
    <t>GE42BG0000000113899200</t>
  </si>
  <si>
    <t>GE80TB7679845064300015</t>
  </si>
  <si>
    <t>GE26TB7419245061100116</t>
  </si>
  <si>
    <t>GE38TB7387245063300005</t>
  </si>
  <si>
    <t>2 თვის იჯარა (დუშეთის ოფისი, დუშეთი, წმ. ნინოს #17)</t>
  </si>
  <si>
    <t>2 თვის  იჯარა (თიანეთის ოფისი, დაბა თიანეთი, რუსთაველის ქ. #4)</t>
  </si>
  <si>
    <t>2 თვის იჯარა (მცხეთის ოფისი, მცხეთა, მამულაშვილის #4)</t>
  </si>
  <si>
    <t>2  თვის იჯარა (ყაზბეგის ოფისი, დაბა სტეფაბწმინდა, ალ. ყაზბეგის #72)</t>
  </si>
  <si>
    <t>ოფისის იჯარა 2 თვის (ქ. გორი, გოგებაშვილის ქ. #2)</t>
  </si>
  <si>
    <t>ოფისის იჯარა სექტემბრის (რუსთავი, მშენებელთა ქ.1  ბ. 7)</t>
  </si>
  <si>
    <t>ოფისის იჯარა 5 თვის ვადით (მარტვილი, მშვიდობის ქ. 35)</t>
  </si>
  <si>
    <t>ბილბორდი  2 თვის ვადით (მარტვილი, თავისუფლების ქ. 1)</t>
  </si>
  <si>
    <t>ბილბორდი  2 თვის ვადით (მარტვილი,სოფ. გაჭედილი)</t>
  </si>
  <si>
    <t>ოფისის იჯარა 2 თვის ვადით (ტყბული, გელათის 6)</t>
  </si>
  <si>
    <t>ბილბორდი 2 თვის (მარტვილი, სოფ. ბანძა)</t>
  </si>
  <si>
    <t>ოფისის იჯარა სექტემბერი (დაბა ჩხოროწყუ, სოფ. ხაბუმე)</t>
  </si>
  <si>
    <t>ოფისის იჯარა სექტემბერი (დაბა ჩხოროწყუ)</t>
  </si>
  <si>
    <t>ოფისის იჯარა სექტემბერი (დაბა ჩხოროწყუ, სოფ. მუხური)</t>
  </si>
  <si>
    <t>ოფისის იჯარა სექტემბერი (დაბა ჩხოროწყუ, სოფ ლესიჭინე )</t>
  </si>
  <si>
    <t>ბილბორდი (მცხეთა)</t>
  </si>
  <si>
    <t>ოფისის იჯარა სექტემბერი (მცხეთა, ფარნავაზის მოედანი 2ა)</t>
  </si>
  <si>
    <t>ბილბორდი  2 თვის ვადით (მარტვილი, თავისუფლების 8)</t>
  </si>
  <si>
    <t>ბილბორდი  2 თვის ვადით (მარტვილი, სოფ.დიდი ჭყონი)</t>
  </si>
  <si>
    <t>ბილბორდი 1 თვის ვადით (ქ. თბილისი, ამაღლების ჩიხი #7)</t>
  </si>
  <si>
    <t xml:space="preserve"> GE80TB713733602010000</t>
  </si>
  <si>
    <t>GE18TB7950745061100069</t>
  </si>
  <si>
    <t>GE96TB7654445068100002 </t>
  </si>
  <si>
    <t>GE38TB7364345066300002 </t>
  </si>
  <si>
    <t>GE38TB7387245063300005 </t>
  </si>
  <si>
    <t>GE24TB7395145068100004</t>
  </si>
  <si>
    <t>GE90TB7317345061100082</t>
  </si>
  <si>
    <t>GE60BG0000000498540445 </t>
  </si>
  <si>
    <t>GE10TB7007233365100012</t>
  </si>
  <si>
    <t>GE61TB7723336010100029</t>
  </si>
  <si>
    <t>GE03BG0000000744539000</t>
  </si>
  <si>
    <t>GE55BG0000000768311600</t>
  </si>
  <si>
    <t>GE08TB7894545161600006</t>
  </si>
  <si>
    <t>GE95TB7078645064300026 </t>
  </si>
  <si>
    <t>GE78TB7592636010300064</t>
  </si>
  <si>
    <t>GE90TB7317345061100082 </t>
  </si>
  <si>
    <t>GE29TB7665136010300037 </t>
  </si>
  <si>
    <t>GE38TB7364345066300002</t>
  </si>
  <si>
    <t>GE61TB7952745061600006</t>
  </si>
  <si>
    <t>ბანერი (სამტრედია)</t>
  </si>
  <si>
    <t>ბრენდირებული ნივთების (კეპები, დროშა)</t>
  </si>
  <si>
    <t>საბილბორდე ფართის იჯარა, (თბილისი, გალის ქუჩა #1  91,76 მ2)</t>
  </si>
  <si>
    <t>საბილბორდე ფართის იჯარა (ონი დემეტრე მეორეს მოედანი #3   15 მ2)</t>
  </si>
  <si>
    <t>საბილბორდე ფართი (წალენჯიხა)</t>
  </si>
  <si>
    <t>ბრენდირებული ნივთები (მაისურები, პირბადეები)</t>
  </si>
  <si>
    <t>ღონისძიება (ქუთაისი)</t>
  </si>
  <si>
    <t>GE33BG0000000100965964</t>
  </si>
  <si>
    <t>GE65TB7994545061100040</t>
  </si>
  <si>
    <t>GE78LB0711185730373000</t>
  </si>
  <si>
    <t>ლიბერთი</t>
  </si>
  <si>
    <t>GE69TB7066636010100128</t>
  </si>
  <si>
    <t>GE57TB7295736010300058 </t>
  </si>
  <si>
    <t>GE22TB7310445068100007</t>
  </si>
  <si>
    <t>GE97TB7253445161600001 </t>
  </si>
  <si>
    <t>01030050788</t>
  </si>
  <si>
    <t>GE65TB7439645063300003</t>
  </si>
  <si>
    <t>GE49TB7535945061600013</t>
  </si>
  <si>
    <t>01024025687</t>
  </si>
  <si>
    <t>GE80TB7432645066300002</t>
  </si>
  <si>
    <t>01019081420</t>
  </si>
  <si>
    <t>GE21BG0000000365911107 </t>
  </si>
  <si>
    <t>GE74BG0000000047570800</t>
  </si>
  <si>
    <t>GE09BG0000000160982139 </t>
  </si>
  <si>
    <t>GE38BG0000000100696990 </t>
  </si>
  <si>
    <t>01019059569</t>
  </si>
  <si>
    <t>GE84TB7321845061100062</t>
  </si>
  <si>
    <t>01015009000</t>
  </si>
  <si>
    <t>GE33BG0000000100770606 </t>
  </si>
  <si>
    <t>01023002925</t>
  </si>
  <si>
    <t>GE92TB7362045063300002</t>
  </si>
  <si>
    <t>GE33BG0000000100965964 </t>
  </si>
  <si>
    <t>GE98TB7055036110100008 </t>
  </si>
  <si>
    <t>GE90TB7104445061100057 </t>
  </si>
  <si>
    <t>GE89TB7300945063300007</t>
  </si>
  <si>
    <t>GE57TB7295736010300058</t>
  </si>
  <si>
    <t>GE67TB7829545068100014</t>
  </si>
  <si>
    <t>GE58BG0000000524682757</t>
  </si>
  <si>
    <t>GE47TB7554945061100034</t>
  </si>
  <si>
    <t>GE64TB7806545063600030</t>
  </si>
  <si>
    <t>GE88TB7448645061100052</t>
  </si>
  <si>
    <t>01005035914</t>
  </si>
  <si>
    <t>GE61TB7035345063600038</t>
  </si>
  <si>
    <t>GE02BG0000000922204800</t>
  </si>
  <si>
    <t>62004006372</t>
  </si>
  <si>
    <t>თორნიკე ლათათია</t>
  </si>
  <si>
    <t>გიორგი ახალაია</t>
  </si>
  <si>
    <t>კესარია წულაია</t>
  </si>
  <si>
    <t>გიორგი სიჭინავა</t>
  </si>
  <si>
    <t>ირაკლი კაჭარავა</t>
  </si>
  <si>
    <t>ნინო ოკუჯავა</t>
  </si>
  <si>
    <t>ხვიჩა გვასალია</t>
  </si>
  <si>
    <t>თამარ ქემოკლიძე</t>
  </si>
  <si>
    <t>ჯამლათ გვიდიანი</t>
  </si>
  <si>
    <t>ქეთევან ჯოხაძე</t>
  </si>
  <si>
    <t>მარი მუზაევი</t>
  </si>
  <si>
    <t>თემურ  ყუფენია</t>
  </si>
  <si>
    <t>ნიკოლოზ თუთარაული</t>
  </si>
  <si>
    <t>აკაკი ხუნწელია</t>
  </si>
  <si>
    <t>გიგა ბოკუჩავა</t>
  </si>
  <si>
    <t>ზაზა მეთაფლიშვილი</t>
  </si>
  <si>
    <t>შენგელი ჯიქია</t>
  </si>
  <si>
    <t>ზვიად  კვარაცხელია</t>
  </si>
  <si>
    <t>ილუშა შომახია</t>
  </si>
  <si>
    <t>ლევანი დგებუაძე</t>
  </si>
  <si>
    <t>ანა წოწორია</t>
  </si>
  <si>
    <t>გიორგი როგავა</t>
  </si>
  <si>
    <t>იმედა მესხიშვილი</t>
  </si>
  <si>
    <t>ირაკლი ჩაჩხიანი</t>
  </si>
  <si>
    <t>რევი  ფხალაძე</t>
  </si>
  <si>
    <t>გიორგი გელოზია</t>
  </si>
  <si>
    <t>ბრენდირებული ჰუდების ღირებულება</t>
  </si>
  <si>
    <t>01015014623</t>
  </si>
  <si>
    <t>01011066158</t>
  </si>
  <si>
    <t>თამაზი  ჟვანია</t>
  </si>
  <si>
    <t>გურანდა გაბედავა</t>
  </si>
  <si>
    <t>გიგა ბუკია</t>
  </si>
  <si>
    <t>მამუკა ნაცვალაძე</t>
  </si>
  <si>
    <t>გიგა ფარულავა</t>
  </si>
  <si>
    <t>დავითი ბარქაია</t>
  </si>
  <si>
    <t>დაჯი კოვზირიძე</t>
  </si>
  <si>
    <t>GE66TB7304245068100010</t>
  </si>
  <si>
    <t>GE16TB7715845061100016</t>
  </si>
  <si>
    <t>GE46TB7649045061100100</t>
  </si>
  <si>
    <t>GE94TB7131045061600048</t>
  </si>
  <si>
    <t>GE92TB7362045063300002 </t>
  </si>
  <si>
    <t>GE64BG0000000519889200 </t>
  </si>
  <si>
    <t>GE69BG0000000346059484 </t>
  </si>
  <si>
    <t>ბერდია სიჭინავა</t>
  </si>
  <si>
    <t>GE06TB7657745064300027</t>
  </si>
  <si>
    <t>01/06/2021</t>
  </si>
  <si>
    <t>02/06/2021</t>
  </si>
  <si>
    <t>03/06/2021</t>
  </si>
  <si>
    <t>04/06/2021</t>
  </si>
  <si>
    <t>07/06/2021</t>
  </si>
  <si>
    <t>08/05/2021</t>
  </si>
  <si>
    <t>14/04/2021</t>
  </si>
  <si>
    <t>19/06/2021</t>
  </si>
  <si>
    <t>23/04/2021</t>
  </si>
  <si>
    <t>25/06/2021</t>
  </si>
  <si>
    <t>26/05/2021</t>
  </si>
  <si>
    <t>27/05/2021</t>
  </si>
  <si>
    <t>28/05/2021</t>
  </si>
  <si>
    <t>29/05/2021</t>
  </si>
  <si>
    <t>30/05/2021</t>
  </si>
  <si>
    <t>31/05/2021</t>
  </si>
  <si>
    <t xml:space="preserve">
    01031005307
</t>
  </si>
  <si>
    <t xml:space="preserve">
    01005043515
</t>
  </si>
  <si>
    <t xml:space="preserve">
    42001000190
</t>
  </si>
  <si>
    <t xml:space="preserve">
    33001010302
</t>
  </si>
  <si>
    <t xml:space="preserve">
    39001032356
</t>
  </si>
  <si>
    <t xml:space="preserve">
    61001070430
</t>
  </si>
  <si>
    <t xml:space="preserve">
    61006002419
</t>
  </si>
  <si>
    <t xml:space="preserve">
    01008038032
</t>
  </si>
  <si>
    <t>ობიექტის დაცვის მომსახურება</t>
  </si>
  <si>
    <t>კაბელური ინტერნეტით (50მბ) მომსახურება</t>
  </si>
  <si>
    <t>2021 წლის 29 მაისს ღონისძიების ჩატარებისთვის საორგანიზაციო მომსახურების გაწევა.</t>
  </si>
  <si>
    <t>შეხვედრების ოთახის იჯარა (თბილისი, თელავის ქ. N20)</t>
  </si>
  <si>
    <t>ქ.თბილისის ოფისისთვის (დ. უზნაძის ქ. #4) ჟალუზი</t>
  </si>
  <si>
    <t>ოფისის იჯარის 4 თვის მომსახურება (ქ.თბილისი, დიმიტრი უზნაძის # 4)</t>
  </si>
  <si>
    <t>ბანერი</t>
  </si>
  <si>
    <t>სტიკერი</t>
  </si>
  <si>
    <t>პარტიის საიტის დომეინის მომსახურება</t>
  </si>
  <si>
    <t>ოფისის იჯარა 12ივნისი-30ივნისი (ქ, ბათუმი ლუკა ასათიანის ქ. N10)</t>
  </si>
  <si>
    <t>პავილიონი N11 იჯარა (თანმდევი მომსახურებით)</t>
  </si>
  <si>
    <t>ვიდეო გადაღების ტექნიკური უზრუნველყოფა</t>
  </si>
  <si>
    <t>სს თიბისი ბანკი</t>
  </si>
  <si>
    <t>30/06/2021</t>
  </si>
  <si>
    <t>მოქმედი</t>
  </si>
  <si>
    <t>GE69TB7085936180100005</t>
  </si>
  <si>
    <t>აშშ დოლარი</t>
  </si>
  <si>
    <t>GE96TB7085936180100004</t>
  </si>
  <si>
    <t>ევრო</t>
  </si>
  <si>
    <t>ფუნტი სტერლინგი</t>
  </si>
  <si>
    <t>GE25TB7085945067800002</t>
  </si>
  <si>
    <t>23/07/2021</t>
  </si>
  <si>
    <t>ნინო</t>
  </si>
  <si>
    <t>ხუციშვილი</t>
  </si>
  <si>
    <t>01001060713</t>
  </si>
  <si>
    <t>ბუღალტერი</t>
  </si>
  <si>
    <t>სალომე</t>
  </si>
  <si>
    <t>ძნელაძე</t>
  </si>
  <si>
    <t>01005028527</t>
  </si>
  <si>
    <t>ოფის მენეჯერი</t>
  </si>
  <si>
    <t>ნიკოლოზ ბარამაშვილი</t>
  </si>
  <si>
    <t>ალექსანდრე მოწერელია</t>
  </si>
  <si>
    <t>აკაკი გვიანიძე</t>
  </si>
  <si>
    <t>ედიშერ გორგილაძე</t>
  </si>
  <si>
    <t>ტატო ედიშერაშვილი</t>
  </si>
  <si>
    <t>ბილბორდი</t>
  </si>
  <si>
    <t>შპს თიბი გრუპი</t>
  </si>
  <si>
    <t>მპგ "საქართველოსთვის"</t>
  </si>
  <si>
    <t>გარე რეკლამა</t>
  </si>
  <si>
    <t>ბათუმის იჯარა</t>
  </si>
  <si>
    <t>ნუნუ ლაბაძე</t>
  </si>
  <si>
    <t>01019042842</t>
  </si>
  <si>
    <t>გიორგი ფარქოსაძე</t>
  </si>
  <si>
    <t>01008054029</t>
  </si>
  <si>
    <t>ვიდეო გადაღების და დამონტაჟებული კონტენტის ღირებულება</t>
  </si>
  <si>
    <t>მპგ საქართველოსთვის</t>
  </si>
  <si>
    <t>მონიტორის იჯარა</t>
  </si>
  <si>
    <t>სარეკლამო მასალის ბეჭდვა</t>
  </si>
  <si>
    <t>შპს აირეგიონი</t>
  </si>
  <si>
    <t>საინფორმაციო მხარდაჭერის უზრუნველყოფა</t>
  </si>
  <si>
    <t>შპს ვედო</t>
  </si>
  <si>
    <t>სარეკლამო მომსხურება</t>
  </si>
  <si>
    <t>ბეჭდური რეკლამი ხარჯი</t>
  </si>
  <si>
    <t>შპს ნიუ პრინტი</t>
  </si>
  <si>
    <t>შპს მვპ პრინტი</t>
  </si>
  <si>
    <t>პოლიგრაფიული მომსახურება</t>
  </si>
  <si>
    <t>შპს ალმა</t>
  </si>
  <si>
    <t>შპს იმედი+</t>
  </si>
  <si>
    <t>სარეკლამო ბანერი</t>
  </si>
  <si>
    <t>გორის სათემო რადიო მოზაიკა</t>
  </si>
  <si>
    <t>ბანერის განთავსება ვებ გვერდზე</t>
  </si>
  <si>
    <t>ააიპ ასოციაცია ქართლის ხმა</t>
  </si>
  <si>
    <t xml:space="preserve"> სტატიის, ვიდეოს,  ფოტოს განთავსება ვებ გვერდზე</t>
  </si>
  <si>
    <t>შპს გურიის მოამბე</t>
  </si>
  <si>
    <t>გარე რეკლამის განთავსების მომსახურებ</t>
  </si>
  <si>
    <t>ი/მ ლალი ვეფხვაძე</t>
  </si>
  <si>
    <t>მონიტორზე სარეკლამო რგოლის განთავსების ღირებულება</t>
  </si>
  <si>
    <t>ბრენდირებული აქსესუარებით რკლამის ხარჯი</t>
  </si>
  <si>
    <t>შპს  პრინტარეა</t>
  </si>
  <si>
    <t>ინტერნეტ-რეკლამს ხრჯი</t>
  </si>
  <si>
    <t>Facebook</t>
  </si>
  <si>
    <t>ლაშა ღუღუნიშვილი</t>
  </si>
  <si>
    <t>01007015746</t>
  </si>
  <si>
    <t>თვითმმართველობის არჩევნების კანდიდატთა ფოტო გადაღებისა და მონტაჟის ღირებულება</t>
  </si>
  <si>
    <t>შპს ედლაინი</t>
  </si>
  <si>
    <t>სარეკლამო მომსახურება</t>
  </si>
  <si>
    <t>შპს პრომოარეა</t>
  </si>
  <si>
    <t>ბრენდირებული მაისური</t>
  </si>
  <si>
    <t>ი/მ ონისე აბლოთია</t>
  </si>
  <si>
    <t>19001082995</t>
  </si>
  <si>
    <t>პოლიტიკური რეკლამა</t>
  </si>
  <si>
    <t>შპს ემ ეს ჯგუფი</t>
  </si>
  <si>
    <t>404404122</t>
  </si>
  <si>
    <t>სმს დაგზავნის მომსახურება</t>
  </si>
  <si>
    <t>შპს გამომცემლობა კოლორი</t>
  </si>
  <si>
    <t>პოლგრაფიული მომსახურება</t>
  </si>
  <si>
    <t>შპს ეკოპრინტი</t>
  </si>
  <si>
    <t>შპს რეზონ პრინტ</t>
  </si>
  <si>
    <t>ბრენდირებული ბანერი</t>
  </si>
  <si>
    <t>შპს ფრეიმი</t>
  </si>
  <si>
    <t>სარეკლამო ბანერი და ბადესტიკერი</t>
  </si>
  <si>
    <t>ი/მ სალომე კუხიანიძე</t>
  </si>
  <si>
    <t>ბანერი კონსტრუქციით</t>
  </si>
  <si>
    <t>ი/მ ლევან გერლიანი</t>
  </si>
  <si>
    <t xml:space="preserve">ბანერი </t>
  </si>
  <si>
    <t>ი/მ გოგიტა პაქსაძე</t>
  </si>
  <si>
    <t>ი/მ ომარ გორგილაძე</t>
  </si>
  <si>
    <t>ი/მ გიორგი მალხაზიან,</t>
  </si>
  <si>
    <t>შპს მაქს პრინტი</t>
  </si>
  <si>
    <t>ჩარჩო ბანერი რკინის კონსტრუქციით</t>
  </si>
  <si>
    <t>შპს ფავორიტი სტილი</t>
  </si>
  <si>
    <t>ბანერი კონსტრუქციით, შიდა ბანერი კონსტრუქციით</t>
  </si>
  <si>
    <t>შპს პატიო-არტ</t>
  </si>
  <si>
    <t>თბილისი, წმ. ქეთევან დედოფლის 84-86</t>
  </si>
  <si>
    <t>01.17.13.035.001.01.539</t>
  </si>
  <si>
    <t>79,9 მ2</t>
  </si>
  <si>
    <t>საიჯარო ხელშეკრულება, მანანა ალანია პ/ნ 01011050663</t>
  </si>
  <si>
    <t xml:space="preserve"> თბილისი, გლდანი, ომარ ხიზანიშვლი 8 </t>
  </si>
  <si>
    <t>01.11.12.018.158.01.01.013</t>
  </si>
  <si>
    <t>169,34 მ2</t>
  </si>
  <si>
    <t>საიჯარო ხელშეკრულება; დავით მოდებაძე  პ/ნ 01001009649</t>
  </si>
  <si>
    <t xml:space="preserve">ხაშური, ლესელიძის 3 </t>
  </si>
  <si>
    <t>69.08.58.455</t>
  </si>
  <si>
    <t>200 მ2</t>
  </si>
  <si>
    <t>საიჯარო ხელშეკრულება რეზო გოგალაძე პ/ნ  57001003589</t>
  </si>
  <si>
    <t xml:space="preserve"> აბაშა, თავისუფლების 64</t>
  </si>
  <si>
    <t>40.01.34.380</t>
  </si>
  <si>
    <t>84,6 მ2</t>
  </si>
  <si>
    <t>საიჯარო ხელშეკრულება; ირაკლი გაბელაია პ/ნ  02001020405</t>
  </si>
  <si>
    <t>ზესტაფონი, ერეთლის 6ბ</t>
  </si>
  <si>
    <t>32.10.37.222</t>
  </si>
  <si>
    <t>195 მ2</t>
  </si>
  <si>
    <t>საიჯარო ხელშეკრულება; ვახტანგ მახარაძე პ/ნ  01001072294</t>
  </si>
  <si>
    <t xml:space="preserve"> თბილისი, რუსთაველის 14</t>
  </si>
  <si>
    <t>01.15.05.046.005.01.030</t>
  </si>
  <si>
    <t>108,1 მ2</t>
  </si>
  <si>
    <t>საიჯარო ხელშეკრულება, ვიოლეტა იაკობაშვილი(ნასხლეტაშვილი) პ/ნ 0101700808</t>
  </si>
  <si>
    <t xml:space="preserve">კასპი, სააკაძის 64 </t>
  </si>
  <si>
    <t>67.01.54.063</t>
  </si>
  <si>
    <t>45 მ2</t>
  </si>
  <si>
    <t>საიჯარო ხელშეკრულება; ხათუნა დალაქიშვილი პ/ნ 01030004932  (გოჩა გიგაური)</t>
  </si>
  <si>
    <t>ქედა, აბუსერიძის 15,</t>
  </si>
  <si>
    <t>21.03.34.021</t>
  </si>
  <si>
    <t>55. 3 მ2</t>
  </si>
  <si>
    <t>საიჯარო ხელშეკრულება; ამირან დიასამიძე; პ/ნ  6008005088</t>
  </si>
  <si>
    <t xml:space="preserve"> შუახევი, რუსთაველის 9</t>
  </si>
  <si>
    <t>24.02.01.566</t>
  </si>
  <si>
    <t>120 მ2</t>
  </si>
  <si>
    <t>საიჯარო ხელშეკრულება; უჩა დავითაძე პ/ნ 61010016283</t>
  </si>
  <si>
    <t xml:space="preserve"> ხელვაჩაური, ფრიდონ ხალვაშის 8 შესახვევი ქ. 2,</t>
  </si>
  <si>
    <t>05.35.26.336</t>
  </si>
  <si>
    <t>218.84 მ2</t>
  </si>
  <si>
    <t>საიჯარო ხელშეკრულება; თემურ ქათამაძე პ/ნ 61006013771</t>
  </si>
  <si>
    <t xml:space="preserve"> ხულო, გმირების 9</t>
  </si>
  <si>
    <t>23.11.31.787 01/502</t>
  </si>
  <si>
    <t>58 მ2</t>
  </si>
  <si>
    <t>საიჯარო ხელშეკრულება; ეთერ ბოლქვაძე; პ/ნ  61009023626</t>
  </si>
  <si>
    <t>თბილისი, ბელიაშვილის 68</t>
  </si>
  <si>
    <t>01.13.02.010.085.01.02.501</t>
  </si>
  <si>
    <t xml:space="preserve">876,6 მ2 </t>
  </si>
  <si>
    <t>საიჯარო ხელშეკრულება; შპს ტრიდე უძრავი ქონება  ს/კ 402028186</t>
  </si>
  <si>
    <t>თბილისი, დადიანის 321</t>
  </si>
  <si>
    <t>01.12.11.001.004.01.517</t>
  </si>
  <si>
    <t>86 მ2</t>
  </si>
  <si>
    <t>საიჯარო ხელშეკრულება; რამაზი კერატიშვილი;  პ/ნ 36001000297</t>
  </si>
  <si>
    <t>კოჯრის  გზატკეცილი 48</t>
  </si>
  <si>
    <t>81.02.98.568</t>
  </si>
  <si>
    <t>81 მ2</t>
  </si>
  <si>
    <t>არაფულადი შემოწირულობა;(მაყვალა ჟღენტი პ/ნ  12003000086)</t>
  </si>
  <si>
    <t>გურჯაანი, რუსთაველის 21</t>
  </si>
  <si>
    <t>51.01.60.611</t>
  </si>
  <si>
    <t>112,2 მ2</t>
  </si>
  <si>
    <t>საიჯარო ხელშეკრულება: ქეთევან ხუნდაძე პ/ნ  1015011057</t>
  </si>
  <si>
    <t>ყვარელი, ჭავეჭავაძის 111</t>
  </si>
  <si>
    <t>57.06.54.521</t>
  </si>
  <si>
    <t>102 მ2</t>
  </si>
  <si>
    <t>საიჯარო ხელშეკრულება:გიორგი ბუჯიაშვილი პ/ 45001001986</t>
  </si>
  <si>
    <t>ხონი, ხონელის 5</t>
  </si>
  <si>
    <t>37.07.38.323</t>
  </si>
  <si>
    <t>70 მ2</t>
  </si>
  <si>
    <t>საიჯარო ხელშეკრულება; ბექა ბურჭულაძე პ/ნ  55001026985</t>
  </si>
  <si>
    <t>ახალციხე, რუსთველის 58</t>
  </si>
  <si>
    <t>62.09.54.248</t>
  </si>
  <si>
    <t>90,75 მ2</t>
  </si>
  <si>
    <t>საიჯარო ხელშეკრულება:ინგა ცუცქირიძე პ/ნ 01001057557</t>
  </si>
  <si>
    <t>ჯვარი, კოსტავას 4</t>
  </si>
  <si>
    <t>47.14.35.083.01.500</t>
  </si>
  <si>
    <t>საიჯარო ხელშეკრულება: ეკა ენგურელი პ/ნ  01008011461</t>
  </si>
  <si>
    <t>თეთრიწყარო, კოსტავას 1</t>
  </si>
  <si>
    <t>84.01.38.203.01.504</t>
  </si>
  <si>
    <t>191.1 2 მ2</t>
  </si>
  <si>
    <t>საიჯარო ხელშეკრულება: ლიკა კენკებაშვილი პ/ნ 22001022994</t>
  </si>
  <si>
    <t>ონი, ქაფიანიძის ქ. #60</t>
  </si>
  <si>
    <t>88.18.27.118</t>
  </si>
  <si>
    <t>170 მ2</t>
  </si>
  <si>
    <t>საიჯარო ხელშეკრულება: პლატონ იარალაშვილი პ/ნ 01023008200</t>
  </si>
  <si>
    <t>ქარელი,  ნინოშვილის 39</t>
  </si>
  <si>
    <t>68.10.48.464</t>
  </si>
  <si>
    <t>65.85 მ2</t>
  </si>
  <si>
    <t>საიჯარო ხელშეკრულება: გოჩა ავალიშვილი პ/ნ 43001001102</t>
  </si>
  <si>
    <t>ხარაგაული, სოლომონ მეფის 7</t>
  </si>
  <si>
    <t>36.01.02.002</t>
  </si>
  <si>
    <t>55 მ2</t>
  </si>
  <si>
    <t>საიჯარო ხელშეკრულება; მანანა ბოდაველი პ/ნ 56001001723</t>
  </si>
  <si>
    <t>ამბროლაური, კოსტავას ქ. 1</t>
  </si>
  <si>
    <t>86.19.27.019</t>
  </si>
  <si>
    <t>75,48 მ2</t>
  </si>
  <si>
    <t>საიჯარო ხელშეკრულება; ციცინო ნეფარიძე პ/ნ 04001002669</t>
  </si>
  <si>
    <t>თბილისი, ჯავახეთის  09</t>
  </si>
  <si>
    <t>01.19.20.009.082</t>
  </si>
  <si>
    <t>150,49 მ2</t>
  </si>
  <si>
    <t>საიჯარო ხელშეკრულება:ლია ლომიძე პ/ნ 01013008235</t>
  </si>
  <si>
    <t>წყალტუბო, წერეთლის 1</t>
  </si>
  <si>
    <t>29.08.31.170</t>
  </si>
  <si>
    <t>190 მ2</t>
  </si>
  <si>
    <t>საიჯარო ხელშეკრულება: ჟორა ყურაშვილი პ/ნ55001001895</t>
  </si>
  <si>
    <t>თბილისი, დავით აღმაშენებელი N144</t>
  </si>
  <si>
    <t>01.13.08.001.003.01.556</t>
  </si>
  <si>
    <t>166,25 მ2</t>
  </si>
  <si>
    <t>საიჯარო ხელშეკრულება: შალვა ვერალუშვილი პ/ნ 010026003419</t>
  </si>
  <si>
    <t xml:space="preserve">თბილისი,  აკ წერეთლის გამზ. 111 </t>
  </si>
  <si>
    <t>01.13.06.003.008.01.512</t>
  </si>
  <si>
    <t>საიჯარო ხელშეკრულება: აკაკი ფიფია პ/ნ 01012021592</t>
  </si>
  <si>
    <t>წალენჯიხა, გამსახურდიას 9,</t>
  </si>
  <si>
    <t>47.11.43.070.01.516</t>
  </si>
  <si>
    <t>126 მ2</t>
  </si>
  <si>
    <t>საიჯარო ხელშეკრულება: ლიმონი ჭანტურია პ/ნ 51001007197</t>
  </si>
  <si>
    <t>თელავი, აბანოს 1 შსახვევი 1</t>
  </si>
  <si>
    <t>93.20.37.050.01.504</t>
  </si>
  <si>
    <t>90 მ2</t>
  </si>
  <si>
    <t>საიჯარო ხელშეკრულება:ნინო ზარიძე პ/ნ   20001008890</t>
  </si>
  <si>
    <t xml:space="preserve">ქუთაისი, რუსთაველი 96, </t>
  </si>
  <si>
    <t>03.02.01.013.01.518</t>
  </si>
  <si>
    <t>საიჯარო ხელშეკრულება: მაია ფახურიძე პ/ნ 60002013745</t>
  </si>
  <si>
    <t>აბაშა, თავისუფლების ქ. 93.</t>
  </si>
  <si>
    <t>40.01.34.365.01.001</t>
  </si>
  <si>
    <t>73,90 მ2</t>
  </si>
  <si>
    <t>საიჯარო ხელშეკრულება: შპს სახალხო აფთიაქი  ს/კ 202230157</t>
  </si>
  <si>
    <t>ლანჩხუთი,  ნინოშვილი 56</t>
  </si>
  <si>
    <t>27.06.52.005.01.02</t>
  </si>
  <si>
    <t>30 მ2</t>
  </si>
  <si>
    <t>საიჯარო ხელშეკრულება: შპს კომპანია ტექნოლოჯ სერვისი ს/კ 233644321</t>
  </si>
  <si>
    <t>თბილისი, წერნისის 188</t>
  </si>
  <si>
    <t>01.12.14.062/018</t>
  </si>
  <si>
    <t>36.34 მ2</t>
  </si>
  <si>
    <t>საიჯარო ხე3ლშეკრულება: ლალი რუხაძე პ/ნ01020007084</t>
  </si>
  <si>
    <t>ოზურგეთი, გაბრიელ ეპისკოპოსის 25</t>
  </si>
  <si>
    <t>26.26.46.023.01.020</t>
  </si>
  <si>
    <t>85 მ2</t>
  </si>
  <si>
    <t>საიჯარო ხელშეკრულება:ჯემალ ჯიჯავაძე პ/ნ 61001003203</t>
  </si>
  <si>
    <t xml:space="preserve">ვანი, რუსთევლის ქ. 24 </t>
  </si>
  <si>
    <t>31.01.30.043</t>
  </si>
  <si>
    <t>100 მ2</t>
  </si>
  <si>
    <t>საიჯარო ხელშეკრულება: ლია ადეიშვილი პ/ნ 17001022150</t>
  </si>
  <si>
    <t xml:space="preserve">ზუგდიდი, გამსახურდიას 35, </t>
  </si>
  <si>
    <t>43.31.55.623</t>
  </si>
  <si>
    <t>საიჯარო ხელშეკრულება: შპს გრანდი ს/კ 420425640</t>
  </si>
  <si>
    <t>თბილისი, უზნაძის 4</t>
  </si>
  <si>
    <t>01.16.05.012.003.01.008 ბ</t>
  </si>
  <si>
    <t>293,93 მ2</t>
  </si>
  <si>
    <t>საიჯარო ხელშეკრულება; შპს საბა ს/კ 202904651</t>
  </si>
  <si>
    <t>საჩხერე,  სოფ. საირხე ივანე გომართელის ქ</t>
  </si>
  <si>
    <t>35.01.45.082</t>
  </si>
  <si>
    <t>საიჯარო ხელშეკრულება: ირაკლი კურტანიძე პ/ნ 60001004740</t>
  </si>
  <si>
    <t>დაბა ჩხოროწყუ, ჭავავაძის 7</t>
  </si>
  <si>
    <t>46.01.01.041.01.503</t>
  </si>
  <si>
    <t>89,90 მ2</t>
  </si>
  <si>
    <t>საიჯარო ხელშეკრულება: ნინო თოლორაია პ/ნ 48001014175</t>
  </si>
  <si>
    <t xml:space="preserve">სენაკი,  ჭავავაძის 95  </t>
  </si>
  <si>
    <t>44.01.31.245.01.516</t>
  </si>
  <si>
    <t>156,6 მ2</t>
  </si>
  <si>
    <t>საიჯარო ხელშეკრულება: შპს სენაკის ცენტრალური აფთიაქი ს/კ 239861315</t>
  </si>
  <si>
    <t>რუსთავი, შარტავას 21</t>
  </si>
  <si>
    <t>02.03.02.519</t>
  </si>
  <si>
    <t>144 მ2</t>
  </si>
  <si>
    <t>საიჯარო ხელშეკრულება: ირინა სულაქველიძე პ/ნ 35001083912</t>
  </si>
  <si>
    <t xml:space="preserve"> ხელვაჩაური, ფრიდონ ხალვაშის 8,შესახვევი ქ. 2,</t>
  </si>
  <si>
    <t>ჭიათურა, გრ. აბაშიძის 3</t>
  </si>
  <si>
    <t>38.10.35.037</t>
  </si>
  <si>
    <t>210 მ2</t>
  </si>
  <si>
    <t xml:space="preserve">საიჯარო ხელშეკრულება : ი/მ ნიკოლოზ კაპანაძე პ/ნ 54001056917
</t>
  </si>
  <si>
    <t>თბილისი, ნაძალადევი, ზღვისუბნის დასახლება, 3 მ/რ 5 კვარტ</t>
  </si>
  <si>
    <t>01.12.05.001.075.01.501</t>
  </si>
  <si>
    <t>57 მ2</t>
  </si>
  <si>
    <t>საიჯარო ხელშეკრულება. ლონდა გაგნიძე პ/ნ 01022000708</t>
  </si>
  <si>
    <t>დაბა ლენტეხი, თამარ მეფის ქ. 5</t>
  </si>
  <si>
    <t>87.04.12.003.01/007</t>
  </si>
  <si>
    <t>საიჯარო ხელშეკრულება: ელეონორა ქურასბედიანი პ/ნ 27001003019</t>
  </si>
  <si>
    <t>სამტრედია, რესპუბლიკოს ქ. 2</t>
  </si>
  <si>
    <t>34.08.20.043.01.002</t>
  </si>
  <si>
    <t>საიჯარო ხელშეკრულება: გულნარა ცაგურია პ/ნ 37001013909</t>
  </si>
  <si>
    <t xml:space="preserve">დუშეთი წმ, ნინოს #17 </t>
  </si>
  <si>
    <t>71.20.01.052</t>
  </si>
  <si>
    <t>94.72 მ2</t>
  </si>
  <si>
    <t>არაფულადი შემოწირულობა: შალვა კერესელიძე პ/ნ 01024000490</t>
  </si>
  <si>
    <t>მცხეთა,  მამულაშვილის #4</t>
  </si>
  <si>
    <t>72.07.06.617</t>
  </si>
  <si>
    <t>137 მ2</t>
  </si>
  <si>
    <t>არაფულადი შემოწირულობა რამაზ ბარბაქაძე პ/ნ 57001009542</t>
  </si>
  <si>
    <t>თიანეთი,რუსთაველის ქ. #4</t>
  </si>
  <si>
    <t>73.05.34.014</t>
  </si>
  <si>
    <t>88 მ2</t>
  </si>
  <si>
    <t>არაფულადი შემოწირულობა:რამაზ ბარბაქაძე პ/ნ 57001009542</t>
  </si>
  <si>
    <t>ყაზბეგი,დაბა სტეფაბწმინდა, ალ. ყაზბეგის #72</t>
  </si>
  <si>
    <t>72.01.13.509</t>
  </si>
  <si>
    <t>44.44 მ2</t>
  </si>
  <si>
    <t>გორი, გოგებაშვილის ქ. #2</t>
  </si>
  <si>
    <t>66.45.18.026</t>
  </si>
  <si>
    <t>არაფულადი შემოწირულობა:ერასტი ელიჯარაშვილი</t>
  </si>
  <si>
    <t xml:space="preserve">ქ. მარტვილი, მშვიდობის ქ. 35 </t>
  </si>
  <si>
    <t>41.09.39.026</t>
  </si>
  <si>
    <t>212.34 მ2</t>
  </si>
  <si>
    <t>არაფულადი შემოწირულობა: აკაკი ხუნწელია პ/ნ 29001004739</t>
  </si>
  <si>
    <t xml:space="preserve">რუსთავი, მშენებელთა ქ.1  </t>
  </si>
  <si>
    <t>02.05.07.047.01.007</t>
  </si>
  <si>
    <t>83.12</t>
  </si>
  <si>
    <t>არაფულადი შემოწირულობა: ლაშა ლონჯანიძე პ/ნ 35001061125</t>
  </si>
  <si>
    <t>ტყიბული, გელათის 6</t>
  </si>
  <si>
    <t>39.01.24.091</t>
  </si>
  <si>
    <t>123 მ2</t>
  </si>
  <si>
    <t>არაფულადი შემოწირულობა:გვანცა ჩაფიძე პ/ნ 41001015343</t>
  </si>
  <si>
    <t xml:space="preserve">დაბა ჩხოროწყუ, სოფ ლესიჭინე  </t>
  </si>
  <si>
    <t>46.05.35.219</t>
  </si>
  <si>
    <t>არაფულადი შემოწირულობა; ელგუჯა სიჭინავა პ/ნ 48001002425</t>
  </si>
  <si>
    <t xml:space="preserve">დაბა ჩხოროწყუ სოფ მუხური </t>
  </si>
  <si>
    <t>01.17.02.025.006</t>
  </si>
  <si>
    <t>20 მ2</t>
  </si>
  <si>
    <t>არაფულადი შემოწირულობა; თეოფანე გახარია პ/ნ  01011013077</t>
  </si>
  <si>
    <t>დაბა ჩხოროწყუ, გობეჩია ქ. 3</t>
  </si>
  <si>
    <t>46.02.31.218</t>
  </si>
  <si>
    <t>92 მ2</t>
  </si>
  <si>
    <t>არაფულადი შემოწირულობა; დესპინე ნაჭყებია პ/ნ  48001009474</t>
  </si>
  <si>
    <t>დაბა ჩხოროწყუ სოფ ხაბუმე</t>
  </si>
  <si>
    <t>46.12.32.256</t>
  </si>
  <si>
    <t>25 მ2</t>
  </si>
  <si>
    <t>არაფულადი შემოწირულობა; გურამ შენგელია პ/ნ  48001003378</t>
  </si>
  <si>
    <t>მცხეთა, ფარნავაზის მოედანი 2ა</t>
  </si>
  <si>
    <t>72.07.08.581</t>
  </si>
  <si>
    <t>22,45 მ2</t>
  </si>
  <si>
    <t>არაფულადი შემოწირულობა, ტარიელ გაბრელიანი პ/ნ 31001006608</t>
  </si>
  <si>
    <t>დაბა ჩოხატაური დუმბაძის 7</t>
  </si>
  <si>
    <t>28.01.22.081.01/513</t>
  </si>
  <si>
    <t>საიჯარო ხელშეკრულება: იმ ნუკრი ოსეფაიშვილი პ/ნ 46001004225</t>
  </si>
  <si>
    <t xml:space="preserve">ლაგოდეხი, , კოსტავას ქ. 14     </t>
  </si>
  <si>
    <t>51,80 მ2</t>
  </si>
  <si>
    <t>საიჯარო ხელშეკრულება: გიორგი ბოკერია პ/ნ 25001003199</t>
  </si>
  <si>
    <t>მარნეული,ჩოლოყაშვილის ქ. #2ბ</t>
  </si>
  <si>
    <t>83.02.23.941</t>
  </si>
  <si>
    <t>290 მ2</t>
  </si>
  <si>
    <t>საიჯარო ხელშეკრულება: ი/მ მალიკ ვალიევი პ/ნ 28001037269</t>
  </si>
  <si>
    <t xml:space="preserve">თბილისი ნინო მუსხელიშვილის N24 </t>
  </si>
  <si>
    <t>01.17.10.001.102.01.01.501</t>
  </si>
  <si>
    <t>საიჯარო ხელშეკრულება; ი/მ ლია ყვავილაშვილი პ/ნ 45001001576</t>
  </si>
  <si>
    <t>გარდაბანი ენერგეტიკის ქუჩა N2</t>
  </si>
  <si>
    <t>81.15.29.118.01.00</t>
  </si>
  <si>
    <t>64,58 მ2</t>
  </si>
  <si>
    <t>საიჯაარო ხელშეკრულება: სარდარ მამედოვი პ/ნ 12001006283</t>
  </si>
  <si>
    <t>ცაგერი,  კოსტავას 17</t>
  </si>
  <si>
    <t>89.03.23.025</t>
  </si>
  <si>
    <t>87 მ2</t>
  </si>
  <si>
    <t>საიჯარო ხელშეკრულება; ზვიადი ჩხეტიანი პ/ნ 49001002114</t>
  </si>
  <si>
    <t>ახალქალაქი, თამარ მეფის ქუჩა 46</t>
  </si>
  <si>
    <t>40 მ2</t>
  </si>
  <si>
    <t>საიჯარო ხელშეკრულება; არმენ ნაჰატაკიანი პ/ნ  07001004167</t>
  </si>
  <si>
    <t>თბილისი, ნუხუბიძის ქ. 183</t>
  </si>
  <si>
    <t>01.14.01.007.095.01.026</t>
  </si>
  <si>
    <t>54,69 მ2</t>
  </si>
  <si>
    <t>საიჯარო ხელშეკრულება; ზაზა ჩოხელი 01010012531</t>
  </si>
  <si>
    <t xml:space="preserve">ახმეტა,  რუსთაველის N60 </t>
  </si>
  <si>
    <t>50.04.43.106.01.504</t>
  </si>
  <si>
    <t>საიჯარო ხელშეკრულება; მარინე იდიძე პ/ნ 08001025021</t>
  </si>
  <si>
    <t xml:space="preserve">ადიგენი თამარ მეფის ქ. 3 </t>
  </si>
  <si>
    <t>61.05.01.281.01.501</t>
  </si>
  <si>
    <t>212,50 მ2</t>
  </si>
  <si>
    <t>საიჯარო ხელშეკრულება; ნათელა  მაჭარაშვილი პ/ნ 03001001833</t>
  </si>
  <si>
    <t>წალკა, მერაბ კოსტავას ქ. 38</t>
  </si>
  <si>
    <t>85.21.23.221</t>
  </si>
  <si>
    <t>780 მ2</t>
  </si>
  <si>
    <t>საიჯარო ხელშეკრულება; მაგული დეკენაძე  პ/ნ 61009008228</t>
  </si>
  <si>
    <t xml:space="preserve">წნორი, 9 აპრილის  ქ. 12 </t>
  </si>
  <si>
    <t>56.04.25.044</t>
  </si>
  <si>
    <t>საიჯარო ხელშეკრულება; ხატია ნიკვაშვილი პ/ნ 40001033059</t>
  </si>
  <si>
    <t>თბილისი , დიმიტრი უზნაძის 4</t>
  </si>
  <si>
    <t>01.16.05.012.003.01.008Á</t>
  </si>
  <si>
    <t>212 მ2</t>
  </si>
  <si>
    <t>საიჯარო ხელშეკრულება: შპს საბა ს/კ 202904651</t>
  </si>
  <si>
    <t>შპს იბერია ტექნოლოჯი</t>
  </si>
  <si>
    <t>საოფისე ინვენტარი</t>
  </si>
  <si>
    <t>ბილბორდების ღირებულება</t>
  </si>
  <si>
    <t>შპს  ნაით ლაითი</t>
  </si>
  <si>
    <t>ბანერის  ღირებულება</t>
  </si>
  <si>
    <t>შპს გორგია</t>
  </si>
  <si>
    <t>შპს ეკო პრინტი</t>
  </si>
  <si>
    <t>საარჩევნო პლაკატების ღირებულება</t>
  </si>
  <si>
    <t>შპს ედვაიზ ჯგუფი</t>
  </si>
  <si>
    <t>ბრენდირებული დროშები, საფოსტო ყუთების და ბროშურების ღირებულება</t>
  </si>
  <si>
    <t>შპს ZNM GROUP</t>
  </si>
  <si>
    <t>გამოცემლობა კოლორი</t>
  </si>
  <si>
    <t>შპს პრინტარეა</t>
  </si>
  <si>
    <t>ალბერტი კაზარიანი</t>
  </si>
  <si>
    <t>სალომე კუხიანიძე</t>
  </si>
  <si>
    <t>ინდირა პაქსაძე</t>
  </si>
  <si>
    <t>სარეკლამო საქონლის ღირებულება</t>
  </si>
  <si>
    <t>შპს ბეთ გრუპი</t>
  </si>
  <si>
    <t>ბრენდირებული ბუშტებისა ღირებულება</t>
  </si>
  <si>
    <t>შპს ოფის 3</t>
  </si>
  <si>
    <t>სუფთა წყალი</t>
  </si>
  <si>
    <t>წყალი "ბინულის ღირებულბეა</t>
  </si>
  <si>
    <t>შპს ღამის შოუ სტუდია</t>
  </si>
  <si>
    <t>იჯარა</t>
  </si>
  <si>
    <t>სივრცის მოწყობა და მხატვრული გაფორმება</t>
  </si>
  <si>
    <t>შპს გრანდი</t>
  </si>
  <si>
    <t>420425640</t>
  </si>
  <si>
    <t>ირინა სულაქველიძე</t>
  </si>
  <si>
    <t>სარეკლამო კონსტრუქციის ბეჭდვა მონტაჟი</t>
  </si>
  <si>
    <t>შპს HD EVENTts</t>
  </si>
  <si>
    <t> ღონისძიების ჩატარებისთვის საორგანიზაციო მომსახურების გაწევის ღირებულება</t>
  </si>
  <si>
    <t>შპს მაგთიკომი</t>
  </si>
  <si>
    <t>ინტერნეტმომსახურება</t>
  </si>
  <si>
    <t>მოკლე ტექსტური შეტყობინებბეის  დაგზავნის ღირებულება</t>
  </si>
  <si>
    <t>შპს ტრიდე უძრავი ქოენბა</t>
  </si>
  <si>
    <t>შპს საბა</t>
  </si>
  <si>
    <t>შპს არკომ</t>
  </si>
  <si>
    <t>სატელეფონო მომსახურება</t>
  </si>
  <si>
    <t>სახელმწიფო ხაზინა</t>
  </si>
  <si>
    <t>საარჩევნო პერიოდში გაწეული მომსახურებების ანაზღაურება (შტაბების პერსონალი)</t>
  </si>
  <si>
    <t>სოციალური გადასახადი (საპენსიო)</t>
  </si>
  <si>
    <t>უკედაბეგვრის დღგ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</si>
</sst>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
    <numFmt numFmtId="166" formatCode="dd/mm/yy;@"/>
    <numFmt numFmtId="167" formatCode="\ს\ა\ტ\ე\ლ\ე\ვ\ი\ზ\ი\ო\ \რ\ე\კ\ლ\ა\მ\ა"/>
    <numFmt numFmtId="168" formatCode="dd\.mm\.yyyy;@"/>
  </numFmts>
  <fonts count="66">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11"/>
      <color indexed="8"/>
      <name val="Calibri"/>
      <family val="2"/>
    </font>
    <font>
      <sz val="9"/>
      <color theme="1"/>
      <name val="Sylfaen"/>
      <family val="1"/>
    </font>
    <font>
      <sz val="10"/>
      <color indexed="8"/>
      <name val="Arial"/>
      <family val="2"/>
    </font>
    <font>
      <sz val="10"/>
      <color rgb="FF3C4246"/>
      <name val="Arial"/>
      <family val="2"/>
    </font>
    <font>
      <sz val="10"/>
      <color rgb="FF444444"/>
      <name val="Arial"/>
      <family val="2"/>
    </font>
    <font>
      <sz val="10"/>
      <color rgb="FF3C4246"/>
      <name val="Calibri"/>
      <family val="2"/>
      <charset val="204"/>
    </font>
    <font>
      <sz val="10"/>
      <color rgb="FF3C4246"/>
      <name val="Arial"/>
      <family val="2"/>
      <charset val="204"/>
    </font>
    <font>
      <sz val="10"/>
      <color rgb="FF444444"/>
      <name val="Calibri"/>
      <family val="2"/>
      <charset val="204"/>
      <scheme val="minor"/>
    </font>
    <font>
      <sz val="10"/>
      <color rgb="FF444444"/>
      <name val="Arial"/>
      <family val="2"/>
      <charset val="204"/>
    </font>
    <font>
      <sz val="11"/>
      <name val="Calibri"/>
      <family val="2"/>
      <scheme val="minor"/>
    </font>
    <font>
      <sz val="10"/>
      <color rgb="FF3C4246"/>
      <name val="TBCSailec-Regular"/>
      <charset val="1"/>
    </font>
    <font>
      <sz val="9"/>
      <name val="Arial"/>
      <family val="2"/>
    </font>
    <font>
      <sz val="9"/>
      <color indexed="8"/>
      <name val="Calibri"/>
      <family val="2"/>
    </font>
    <font>
      <sz val="9"/>
      <name val="Arial"/>
      <family val="2"/>
      <charset val="204"/>
    </font>
    <font>
      <sz val="9"/>
      <color rgb="FF3C4246"/>
      <name val="Arial"/>
      <family val="2"/>
      <charset val="204"/>
    </font>
    <font>
      <sz val="10"/>
      <color indexed="8"/>
      <name val="Calibri"/>
      <family val="2"/>
    </font>
    <font>
      <sz val="10"/>
      <color indexed="8"/>
      <name val="Calibri"/>
      <family val="2"/>
      <charset val="204"/>
    </font>
    <font>
      <b/>
      <sz val="9"/>
      <name val="Arial"/>
      <family val="2"/>
      <charset val="204"/>
    </font>
    <font>
      <b/>
      <sz val="9"/>
      <color rgb="FF3C4246"/>
      <name val="Arial"/>
      <family val="2"/>
      <charset val="204"/>
    </font>
    <font>
      <sz val="9"/>
      <color indexed="8"/>
      <name val="Arial"/>
      <family val="2"/>
      <charset val="204"/>
    </font>
    <font>
      <sz val="9"/>
      <color rgb="FF444444"/>
      <name val="Arial"/>
      <family val="2"/>
      <charset val="204"/>
    </font>
    <font>
      <sz val="9"/>
      <color theme="1"/>
      <name val="Arial"/>
      <family val="2"/>
      <charset val="204"/>
    </font>
    <font>
      <b/>
      <sz val="10"/>
      <color indexed="8"/>
      <name val="Sylfaen"/>
      <family val="1"/>
    </font>
    <font>
      <sz val="11"/>
      <color theme="1"/>
      <name val="Geo_Times"/>
      <family val="2"/>
    </font>
    <font>
      <sz val="10"/>
      <name val="Sylfaen"/>
      <family val="1"/>
      <charset val="204"/>
    </font>
    <font>
      <sz val="9"/>
      <name val="Sylfaen"/>
      <family val="1"/>
      <charset val="204"/>
    </font>
    <font>
      <sz val="10"/>
      <color theme="1"/>
      <name val="Sylfaen"/>
      <family val="1"/>
      <charset val="204"/>
    </font>
    <font>
      <sz val="8"/>
      <name val="Arial"/>
      <family val="2"/>
      <charset val="204"/>
    </font>
    <font>
      <sz val="8"/>
      <color rgb="FF000000"/>
      <name val="BPG Arial"/>
    </font>
    <font>
      <sz val="7"/>
      <color rgb="FF000000"/>
      <name val="BPG Arial"/>
    </font>
    <font>
      <sz val="10"/>
      <color theme="1"/>
      <name val="Arial"/>
      <family val="2"/>
      <charset val="204"/>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
      <patternFill patternType="solid">
        <fgColor rgb="FFFFFFFF"/>
        <bgColor indexed="64"/>
      </patternFill>
    </fill>
    <fill>
      <patternFill patternType="solid">
        <fgColor rgb="FFE7E7E7"/>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18">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xf numFmtId="0" fontId="35" fillId="0" borderId="0" applyFill="0" applyProtection="0"/>
    <xf numFmtId="0" fontId="1" fillId="0" borderId="0"/>
  </cellStyleXfs>
  <cellXfs count="778">
    <xf numFmtId="0" fontId="0" fillId="0" borderId="0" xfId="0"/>
    <xf numFmtId="0" fontId="16" fillId="0" borderId="0" xfId="0" applyFont="1" applyProtection="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20" fillId="2" borderId="1" xfId="1" applyFont="1" applyFill="1" applyBorder="1" applyAlignment="1" applyProtection="1">
      <alignment horizontal="left" vertical="center" wrapText="1"/>
    </xf>
    <xf numFmtId="0" fontId="20"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2"/>
    </xf>
    <xf numFmtId="0" fontId="16" fillId="2" borderId="1" xfId="1" applyFont="1" applyFill="1" applyBorder="1" applyAlignment="1" applyProtection="1">
      <alignment horizontal="left" vertical="center" wrapText="1" indent="3"/>
    </xf>
    <xf numFmtId="0" fontId="16" fillId="2" borderId="1" xfId="1" applyFont="1" applyFill="1" applyBorder="1" applyAlignment="1" applyProtection="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16" fillId="0" borderId="4" xfId="0" applyFont="1" applyBorder="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Fill="1" applyProtection="1">
      <protection locked="0"/>
    </xf>
    <xf numFmtId="0" fontId="16"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20" fillId="0" borderId="0" xfId="0" applyFont="1" applyFill="1" applyBorder="1" applyAlignment="1" applyProtection="1">
      <alignment horizontal="left" indent="1"/>
      <protection locked="0"/>
    </xf>
    <xf numFmtId="0" fontId="20" fillId="0" borderId="0" xfId="0" applyFont="1" applyFill="1" applyBorder="1" applyAlignment="1" applyProtection="1">
      <alignment horizontal="left" vertical="center" indent="1"/>
      <protection locked="0"/>
    </xf>
    <xf numFmtId="0" fontId="16" fillId="0" borderId="0" xfId="0" applyFont="1" applyFill="1" applyBorder="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top"/>
      <protection locked="0"/>
    </xf>
    <xf numFmtId="165" fontId="16" fillId="0" borderId="1" xfId="2" applyNumberFormat="1" applyFont="1" applyFill="1" applyBorder="1" applyAlignment="1" applyProtection="1">
      <alignment horizontal="right" vertical="center"/>
      <protection locked="0"/>
    </xf>
    <xf numFmtId="4" fontId="16" fillId="0" borderId="1" xfId="2" applyNumberFormat="1" applyFont="1" applyFill="1" applyBorder="1" applyAlignment="1" applyProtection="1">
      <alignment horizontal="right" vertical="center"/>
      <protection locked="0"/>
    </xf>
    <xf numFmtId="164" fontId="16" fillId="0" borderId="1" xfId="2" applyNumberFormat="1" applyFont="1" applyFill="1" applyBorder="1" applyAlignment="1" applyProtection="1">
      <alignment horizontal="right" vertical="center"/>
      <protection locked="0"/>
    </xf>
    <xf numFmtId="0" fontId="16" fillId="0" borderId="4" xfId="3" applyFont="1" applyFill="1" applyBorder="1" applyAlignment="1" applyProtection="1">
      <alignment horizontal="right"/>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Fill="1" applyBorder="1" applyAlignment="1" applyProtection="1">
      <alignment horizontal="left" vertical="top" indent="1"/>
    </xf>
    <xf numFmtId="0" fontId="16" fillId="0" borderId="1" xfId="2" applyFont="1" applyFill="1" applyBorder="1" applyAlignment="1" applyProtection="1">
      <alignment horizontal="left" vertical="center" wrapText="1" indent="2"/>
    </xf>
    <xf numFmtId="0" fontId="20" fillId="2" borderId="5" xfId="1" applyFont="1" applyFill="1" applyBorder="1" applyAlignment="1" applyProtection="1">
      <alignment horizontal="left" vertical="center" wrapText="1"/>
    </xf>
    <xf numFmtId="0" fontId="16" fillId="0" borderId="5" xfId="3" applyFont="1" applyBorder="1" applyAlignment="1" applyProtection="1">
      <alignment horizontal="left" vertical="center" indent="1"/>
    </xf>
    <xf numFmtId="0" fontId="20" fillId="0" borderId="0" xfId="0" applyFont="1" applyFill="1" applyBorder="1" applyAlignment="1" applyProtection="1">
      <alignment horizontal="center" wrapText="1"/>
    </xf>
    <xf numFmtId="0" fontId="20" fillId="0" borderId="0" xfId="0" applyFont="1" applyAlignment="1" applyProtection="1">
      <alignment horizontal="center" vertical="center" wrapText="1"/>
    </xf>
    <xf numFmtId="0" fontId="20" fillId="0" borderId="1" xfId="0" applyFont="1" applyFill="1" applyBorder="1" applyAlignment="1" applyProtection="1">
      <alignment horizontal="left"/>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left" indent="1"/>
    </xf>
    <xf numFmtId="0" fontId="16" fillId="0" borderId="1" xfId="0" applyFont="1" applyBorder="1" applyAlignment="1" applyProtection="1">
      <alignment wrapText="1"/>
    </xf>
    <xf numFmtId="0" fontId="20" fillId="0" borderId="1" xfId="0" applyFont="1" applyFill="1" applyBorder="1" applyAlignment="1" applyProtection="1">
      <alignment horizontal="left" vertical="center"/>
    </xf>
    <xf numFmtId="0" fontId="16" fillId="0" borderId="1" xfId="0" applyFont="1" applyFill="1" applyBorder="1" applyAlignment="1" applyProtection="1">
      <alignment horizontal="left" wrapText="1"/>
    </xf>
    <xf numFmtId="0" fontId="16"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indent="1"/>
    </xf>
    <xf numFmtId="0" fontId="16" fillId="0" borderId="0" xfId="0" applyFont="1" applyFill="1" applyProtection="1"/>
    <xf numFmtId="15" fontId="0" fillId="0" borderId="0" xfId="0" applyNumberFormat="1"/>
    <xf numFmtId="0" fontId="17" fillId="0" borderId="0" xfId="4" applyFont="1" applyBorder="1" applyAlignment="1" applyProtection="1">
      <alignment vertical="center"/>
    </xf>
    <xf numFmtId="0" fontId="0" fillId="0" borderId="0" xfId="0" applyBorder="1" applyProtection="1">
      <protection locked="0"/>
    </xf>
    <xf numFmtId="0" fontId="18" fillId="0" borderId="0" xfId="4" applyFont="1" applyBorder="1" applyProtection="1">
      <protection locked="0"/>
    </xf>
    <xf numFmtId="0" fontId="15" fillId="0" borderId="0" xfId="0" applyFont="1"/>
    <xf numFmtId="0" fontId="16" fillId="0" borderId="0" xfId="1" applyFont="1" applyBorder="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0" xfId="0" applyBorder="1"/>
    <xf numFmtId="0" fontId="0" fillId="0" borderId="3" xfId="0" applyBorder="1"/>
    <xf numFmtId="0" fontId="20" fillId="4" borderId="0" xfId="0" applyFont="1" applyFill="1" applyProtection="1"/>
    <xf numFmtId="0" fontId="16" fillId="4" borderId="0" xfId="0" applyFont="1" applyFill="1" applyProtection="1"/>
    <xf numFmtId="0" fontId="16" fillId="4" borderId="0" xfId="0" applyFont="1" applyFill="1" applyBorder="1" applyProtection="1"/>
    <xf numFmtId="0" fontId="16" fillId="4" borderId="0" xfId="1" applyFont="1" applyFill="1" applyAlignment="1" applyProtection="1">
      <alignment vertical="center"/>
    </xf>
    <xf numFmtId="3" fontId="20" fillId="4" borderId="1" xfId="1" applyNumberFormat="1" applyFont="1" applyFill="1" applyBorder="1" applyAlignment="1" applyProtection="1">
      <alignment horizontal="center" vertical="center" wrapText="1"/>
    </xf>
    <xf numFmtId="0" fontId="16" fillId="2" borderId="0" xfId="0" applyFont="1" applyFill="1" applyBorder="1" applyProtection="1"/>
    <xf numFmtId="0" fontId="16" fillId="2" borderId="0" xfId="0" applyFont="1" applyFill="1" applyProtection="1"/>
    <xf numFmtId="3" fontId="20" fillId="4" borderId="1" xfId="1" applyNumberFormat="1" applyFont="1" applyFill="1" applyBorder="1" applyAlignment="1" applyProtection="1">
      <alignment horizontal="right" vertical="center"/>
    </xf>
    <xf numFmtId="3" fontId="16" fillId="4" borderId="1" xfId="1" applyNumberFormat="1" applyFont="1" applyFill="1" applyBorder="1" applyAlignment="1" applyProtection="1">
      <alignment horizontal="right" vertical="center" wrapText="1"/>
    </xf>
    <xf numFmtId="3" fontId="20" fillId="4" borderId="1" xfId="1" applyNumberFormat="1" applyFont="1" applyFill="1" applyBorder="1" applyAlignment="1" applyProtection="1">
      <alignment horizontal="right" vertical="center" wrapText="1"/>
    </xf>
    <xf numFmtId="0" fontId="20" fillId="4" borderId="1" xfId="0" applyFont="1" applyFill="1" applyBorder="1" applyProtection="1"/>
    <xf numFmtId="3" fontId="20" fillId="4" borderId="1" xfId="0" applyNumberFormat="1" applyFont="1" applyFill="1" applyBorder="1" applyProtection="1"/>
    <xf numFmtId="0" fontId="20" fillId="0" borderId="1" xfId="1" applyFont="1" applyFill="1" applyBorder="1" applyAlignment="1" applyProtection="1">
      <alignment horizontal="left" vertical="center" wrapText="1" indent="1"/>
    </xf>
    <xf numFmtId="0" fontId="16" fillId="0" borderId="1" xfId="1" applyFont="1" applyFill="1" applyBorder="1" applyAlignment="1" applyProtection="1">
      <alignment horizontal="left" vertical="center" wrapText="1" indent="2"/>
    </xf>
    <xf numFmtId="3" fontId="20" fillId="5" borderId="1" xfId="1" applyNumberFormat="1" applyFont="1" applyFill="1" applyBorder="1" applyAlignment="1" applyProtection="1">
      <alignment horizontal="left" vertical="center" wrapText="1"/>
    </xf>
    <xf numFmtId="3" fontId="20" fillId="5" borderId="1" xfId="1" applyNumberFormat="1" applyFont="1" applyFill="1" applyBorder="1" applyAlignment="1" applyProtection="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Fill="1" applyBorder="1" applyAlignment="1" applyProtection="1">
      <alignment horizontal="left" vertical="center" wrapText="1" indent="3"/>
    </xf>
    <xf numFmtId="0" fontId="16" fillId="0" borderId="1" xfId="1" applyFont="1" applyFill="1" applyBorder="1" applyAlignment="1" applyProtection="1">
      <alignment horizontal="left" vertical="center" wrapText="1" indent="1"/>
    </xf>
    <xf numFmtId="0" fontId="20" fillId="0" borderId="1"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right" vertical="center"/>
    </xf>
    <xf numFmtId="0" fontId="16" fillId="4" borderId="0" xfId="1" applyFont="1" applyFill="1" applyBorder="1" applyAlignment="1" applyProtection="1">
      <alignment horizontal="left" vertical="center"/>
    </xf>
    <xf numFmtId="0" fontId="16" fillId="4" borderId="0" xfId="0" applyFont="1" applyFill="1" applyBorder="1" applyProtection="1">
      <protection locked="0"/>
    </xf>
    <xf numFmtId="0" fontId="16" fillId="4" borderId="0" xfId="0" applyFont="1" applyFill="1" applyProtection="1">
      <protection locked="0"/>
    </xf>
    <xf numFmtId="3" fontId="20" fillId="4" borderId="1" xfId="1" applyNumberFormat="1" applyFont="1" applyFill="1" applyBorder="1" applyAlignment="1" applyProtection="1">
      <alignment horizontal="left" vertical="center" wrapText="1"/>
    </xf>
    <xf numFmtId="0" fontId="16" fillId="4" borderId="1" xfId="0" applyFont="1" applyFill="1" applyBorder="1" applyProtection="1"/>
    <xf numFmtId="0" fontId="16" fillId="4" borderId="0" xfId="0"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0" xfId="0" applyFont="1" applyFill="1" applyBorder="1" applyProtection="1">
      <protection locked="0"/>
    </xf>
    <xf numFmtId="0" fontId="16" fillId="4" borderId="0" xfId="3" applyFont="1" applyFill="1" applyAlignment="1" applyProtection="1">
      <alignment horizontal="center" vertical="center"/>
      <protection locked="0"/>
    </xf>
    <xf numFmtId="0" fontId="16" fillId="4" borderId="0" xfId="3" applyFont="1" applyFill="1" applyProtection="1"/>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0" fontId="16" fillId="4" borderId="1" xfId="2" applyFont="1" applyFill="1" applyBorder="1" applyAlignment="1" applyProtection="1">
      <alignment horizontal="right" vertical="top"/>
    </xf>
    <xf numFmtId="0" fontId="20" fillId="4" borderId="4" xfId="3" applyFont="1" applyFill="1" applyBorder="1" applyAlignment="1" applyProtection="1">
      <alignment horizontal="right"/>
    </xf>
    <xf numFmtId="0" fontId="20" fillId="0" borderId="0" xfId="0" applyFont="1" applyFill="1" applyBorder="1" applyAlignment="1" applyProtection="1">
      <alignment horizontal="left"/>
    </xf>
    <xf numFmtId="0" fontId="16" fillId="0" borderId="0" xfId="0" applyFont="1" applyFill="1" applyBorder="1" applyProtection="1"/>
    <xf numFmtId="0" fontId="16" fillId="4" borderId="0" xfId="0" applyFont="1" applyFill="1" applyBorder="1" applyAlignment="1" applyProtection="1">
      <alignment horizontal="left" wrapText="1"/>
    </xf>
    <xf numFmtId="0" fontId="16" fillId="4" borderId="3" xfId="0" applyFont="1" applyFill="1" applyBorder="1" applyAlignment="1" applyProtection="1">
      <alignment horizontal="left" wrapText="1"/>
    </xf>
    <xf numFmtId="0" fontId="16" fillId="4" borderId="3" xfId="0" applyFont="1" applyFill="1" applyBorder="1" applyProtection="1"/>
    <xf numFmtId="0" fontId="20" fillId="4" borderId="3" xfId="0" applyFont="1" applyFill="1" applyBorder="1" applyAlignment="1" applyProtection="1">
      <alignment horizontal="center" vertical="center" wrapText="1"/>
    </xf>
    <xf numFmtId="0" fontId="20" fillId="4" borderId="1" xfId="0" applyFont="1" applyFill="1" applyBorder="1" applyAlignment="1" applyProtection="1">
      <alignment horizontal="right" vertical="center" wrapText="1"/>
    </xf>
    <xf numFmtId="0" fontId="16" fillId="4" borderId="0" xfId="0" applyFont="1" applyFill="1" applyAlignment="1" applyProtection="1">
      <alignment horizontal="center" vertical="center"/>
    </xf>
    <xf numFmtId="0" fontId="16" fillId="4" borderId="3" xfId="1" applyFont="1" applyFill="1" applyBorder="1" applyAlignment="1" applyProtection="1">
      <alignment horizontal="left" vertical="center"/>
    </xf>
    <xf numFmtId="0" fontId="16" fillId="0" borderId="0" xfId="0" applyFont="1" applyFill="1" applyAlignment="1" applyProtection="1">
      <alignment horizontal="center" vertical="center"/>
    </xf>
    <xf numFmtId="0" fontId="19" fillId="4" borderId="5" xfId="4"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5" fillId="4" borderId="0" xfId="0" applyFont="1" applyFill="1" applyProtection="1"/>
    <xf numFmtId="0" fontId="0" fillId="4" borderId="0" xfId="0" applyFill="1" applyProtection="1"/>
    <xf numFmtId="14" fontId="16" fillId="4" borderId="0" xfId="1" applyNumberFormat="1" applyFont="1" applyFill="1" applyBorder="1" applyAlignment="1" applyProtection="1">
      <alignment vertical="center"/>
    </xf>
    <xf numFmtId="0" fontId="16" fillId="4" borderId="0" xfId="1" applyFont="1" applyFill="1" applyBorder="1" applyAlignment="1" applyProtection="1">
      <alignment vertical="center"/>
    </xf>
    <xf numFmtId="14" fontId="16" fillId="4" borderId="0" xfId="1" applyNumberFormat="1" applyFont="1" applyFill="1" applyBorder="1" applyAlignment="1" applyProtection="1">
      <alignment horizontal="center" vertical="center"/>
    </xf>
    <xf numFmtId="0" fontId="11" fillId="4" borderId="0" xfId="1" applyFont="1" applyFill="1" applyAlignment="1" applyProtection="1">
      <alignment horizontal="left" vertical="center"/>
    </xf>
    <xf numFmtId="0" fontId="10"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6"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6" fillId="4" borderId="0" xfId="1" applyFont="1" applyFill="1" applyBorder="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0" fillId="0" borderId="0" xfId="0"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Border="1" applyAlignment="1" applyProtection="1">
      <alignment horizontal="center" vertical="center"/>
      <protection locked="0"/>
    </xf>
    <xf numFmtId="14" fontId="16" fillId="0" borderId="0" xfId="1" applyNumberFormat="1" applyFont="1" applyFill="1" applyBorder="1" applyAlignment="1" applyProtection="1">
      <alignment horizontal="right" vertical="center"/>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6" fillId="2" borderId="0" xfId="0" applyFont="1" applyFill="1" applyBorder="1" applyProtection="1">
      <protection locked="0"/>
    </xf>
    <xf numFmtId="0" fontId="15" fillId="2" borderId="0" xfId="0" applyFont="1" applyFill="1"/>
    <xf numFmtId="0" fontId="15" fillId="4" borderId="1" xfId="3" applyFont="1" applyFill="1" applyBorder="1" applyAlignment="1" applyProtection="1">
      <alignment horizontal="center" vertical="center"/>
    </xf>
    <xf numFmtId="0" fontId="15" fillId="4" borderId="1" xfId="3" applyFont="1" applyFill="1" applyBorder="1" applyAlignment="1" applyProtection="1">
      <alignment horizontal="center" vertical="center" wrapText="1"/>
    </xf>
    <xf numFmtId="0" fontId="15" fillId="4" borderId="2" xfId="3" applyFont="1" applyFill="1" applyBorder="1" applyAlignment="1" applyProtection="1">
      <alignment horizontal="center" vertical="center" wrapText="1"/>
    </xf>
    <xf numFmtId="0" fontId="20" fillId="0" borderId="0" xfId="3" applyFont="1" applyProtection="1">
      <protection locked="0"/>
    </xf>
    <xf numFmtId="0" fontId="16" fillId="0" borderId="0" xfId="3" applyFont="1" applyBorder="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0" xfId="0" applyFont="1" applyAlignment="1" applyProtection="1">
      <alignment horizontal="left"/>
      <protection locked="0"/>
    </xf>
    <xf numFmtId="0" fontId="16" fillId="0" borderId="5" xfId="2" applyFont="1" applyFill="1" applyBorder="1" applyAlignment="1" applyProtection="1">
      <alignment horizontal="left" vertical="center" wrapText="1" indent="2"/>
    </xf>
    <xf numFmtId="4" fontId="16" fillId="0" borderId="4" xfId="2" applyNumberFormat="1" applyFont="1" applyFill="1" applyBorder="1" applyAlignment="1" applyProtection="1">
      <alignment horizontal="right" vertical="center"/>
      <protection locked="0"/>
    </xf>
    <xf numFmtId="0" fontId="20" fillId="2" borderId="0" xfId="0" applyFont="1" applyFill="1" applyBorder="1" applyAlignment="1" applyProtection="1">
      <alignment horizontal="left"/>
    </xf>
    <xf numFmtId="14" fontId="16" fillId="0" borderId="0" xfId="1" applyNumberFormat="1" applyFont="1" applyFill="1" applyBorder="1" applyAlignment="1" applyProtection="1">
      <alignment vertical="center"/>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20" fillId="4" borderId="0" xfId="0" applyFont="1" applyFill="1" applyBorder="1" applyProtection="1">
      <protection locked="0"/>
    </xf>
    <xf numFmtId="0" fontId="15" fillId="4" borderId="0" xfId="0" applyFont="1" applyFill="1" applyBorder="1"/>
    <xf numFmtId="0" fontId="20" fillId="0" borderId="0" xfId="0" applyFont="1" applyBorder="1" applyAlignment="1" applyProtection="1">
      <alignment horizontal="left"/>
    </xf>
    <xf numFmtId="0" fontId="20" fillId="0" borderId="1" xfId="1" applyFont="1" applyFill="1" applyBorder="1" applyAlignment="1" applyProtection="1">
      <alignment horizontal="left" vertical="center" wrapText="1"/>
    </xf>
    <xf numFmtId="0" fontId="20" fillId="5" borderId="0" xfId="1" applyFont="1" applyFill="1" applyAlignment="1" applyProtection="1">
      <alignment horizontal="center" vertical="center"/>
      <protection locked="0"/>
    </xf>
    <xf numFmtId="3" fontId="20" fillId="2" borderId="1" xfId="1" applyNumberFormat="1" applyFont="1" applyFill="1" applyBorder="1" applyAlignment="1" applyProtection="1">
      <alignment horizontal="center" vertical="center"/>
      <protection locked="0"/>
    </xf>
    <xf numFmtId="3" fontId="16" fillId="5" borderId="0" xfId="1" applyNumberFormat="1" applyFont="1" applyFill="1" applyAlignment="1" applyProtection="1">
      <alignment horizontal="center" vertical="center"/>
      <protection locked="0"/>
    </xf>
    <xf numFmtId="3" fontId="16" fillId="0" borderId="0" xfId="1" applyNumberFormat="1" applyFont="1" applyAlignment="1" applyProtection="1">
      <alignment horizontal="center" vertical="center"/>
      <protection locked="0"/>
    </xf>
    <xf numFmtId="0" fontId="16" fillId="0" borderId="1" xfId="2" applyFont="1" applyFill="1" applyBorder="1" applyAlignment="1" applyProtection="1">
      <alignment horizontal="left" vertical="top"/>
      <protection locked="0"/>
    </xf>
    <xf numFmtId="0" fontId="25" fillId="5" borderId="0" xfId="0" applyFont="1" applyFill="1" applyAlignment="1" applyProtection="1">
      <alignment vertical="center"/>
      <protection locked="0"/>
    </xf>
    <xf numFmtId="0" fontId="25" fillId="0" borderId="0" xfId="0" applyFont="1" applyAlignment="1" applyProtection="1">
      <alignment vertical="center"/>
      <protection locked="0"/>
    </xf>
    <xf numFmtId="0" fontId="16" fillId="0" borderId="1" xfId="1" applyFont="1" applyFill="1" applyBorder="1" applyAlignment="1" applyProtection="1">
      <alignment horizontal="left" vertical="center" wrapText="1" indent="4"/>
    </xf>
    <xf numFmtId="0" fontId="16" fillId="4" borderId="1" xfId="0" applyFont="1" applyFill="1" applyBorder="1" applyAlignment="1" applyProtection="1">
      <alignment horizontal="center"/>
    </xf>
    <xf numFmtId="0" fontId="16" fillId="0" borderId="5" xfId="0" applyFont="1" applyFill="1" applyBorder="1" applyAlignment="1" applyProtection="1">
      <alignment horizontal="left" vertical="center" indent="1"/>
    </xf>
    <xf numFmtId="0" fontId="16" fillId="4" borderId="0" xfId="1" applyFont="1" applyFill="1" applyAlignment="1" applyProtection="1">
      <alignment wrapText="1"/>
    </xf>
    <xf numFmtId="0" fontId="16" fillId="4" borderId="0" xfId="0" applyFont="1" applyFill="1" applyBorder="1" applyAlignment="1" applyProtection="1">
      <alignment wrapText="1"/>
    </xf>
    <xf numFmtId="0" fontId="16" fillId="0" borderId="0" xfId="0" applyFont="1" applyFill="1" applyBorder="1" applyAlignment="1" applyProtection="1">
      <alignment wrapText="1"/>
      <protection locked="0"/>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Fill="1" applyBorder="1" applyAlignment="1" applyProtection="1">
      <alignment horizontal="left" vertical="center" wrapText="1" indent="2"/>
    </xf>
    <xf numFmtId="0" fontId="26" fillId="4" borderId="0" xfId="1" applyFont="1" applyFill="1" applyAlignment="1" applyProtection="1">
      <alignment horizontal="right" vertical="center"/>
    </xf>
    <xf numFmtId="0" fontId="16" fillId="4" borderId="1" xfId="0" applyFont="1" applyFill="1" applyBorder="1" applyProtection="1">
      <protection locked="0"/>
    </xf>
    <xf numFmtId="0" fontId="20" fillId="2" borderId="1" xfId="1" applyFont="1" applyFill="1" applyBorder="1" applyAlignment="1" applyProtection="1">
      <alignment vertical="center" wrapText="1"/>
    </xf>
    <xf numFmtId="0" fontId="16" fillId="0" borderId="1" xfId="0" applyFont="1" applyFill="1" applyBorder="1" applyAlignment="1" applyProtection="1">
      <alignment horizontal="center"/>
    </xf>
    <xf numFmtId="0" fontId="20" fillId="0" borderId="5" xfId="1" applyFont="1" applyFill="1" applyBorder="1" applyAlignment="1" applyProtection="1">
      <alignment horizontal="left" vertical="center" wrapText="1"/>
    </xf>
    <xf numFmtId="0" fontId="20" fillId="2" borderId="4" xfId="0" applyFont="1" applyFill="1" applyBorder="1" applyProtection="1"/>
    <xf numFmtId="3" fontId="16" fillId="4" borderId="29" xfId="1" applyNumberFormat="1" applyFont="1" applyFill="1" applyBorder="1" applyAlignment="1" applyProtection="1">
      <alignment horizontal="right" vertical="center" wrapText="1"/>
    </xf>
    <xf numFmtId="0" fontId="20" fillId="4" borderId="2" xfId="0" applyFont="1" applyFill="1" applyBorder="1" applyProtection="1"/>
    <xf numFmtId="3" fontId="16" fillId="4" borderId="27" xfId="1" applyNumberFormat="1" applyFont="1" applyFill="1" applyBorder="1" applyAlignment="1" applyProtection="1">
      <alignment horizontal="right" vertical="center" wrapText="1"/>
    </xf>
    <xf numFmtId="0" fontId="16" fillId="4" borderId="3"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Border="1" applyAlignment="1">
      <alignment vertical="center"/>
    </xf>
    <xf numFmtId="0" fontId="16" fillId="4" borderId="34" xfId="1" applyFont="1" applyFill="1" applyBorder="1" applyAlignment="1" applyProtection="1">
      <alignment horizontal="left" vertical="center"/>
    </xf>
    <xf numFmtId="0" fontId="16" fillId="4" borderId="0" xfId="0" applyFont="1" applyFill="1" applyBorder="1" applyAlignment="1" applyProtection="1">
      <alignment vertical="center"/>
    </xf>
    <xf numFmtId="0" fontId="16" fillId="4" borderId="34" xfId="0" applyFont="1" applyFill="1" applyBorder="1" applyAlignment="1" applyProtection="1">
      <alignment vertical="center"/>
    </xf>
    <xf numFmtId="0" fontId="20" fillId="4" borderId="0" xfId="0" applyFont="1" applyFill="1" applyBorder="1" applyAlignment="1" applyProtection="1">
      <alignment vertical="center"/>
    </xf>
    <xf numFmtId="0" fontId="20" fillId="4" borderId="34" xfId="0" applyFont="1" applyFill="1" applyBorder="1" applyAlignment="1" applyProtection="1">
      <alignment vertical="center"/>
    </xf>
    <xf numFmtId="0" fontId="16" fillId="2" borderId="0" xfId="1" applyFont="1" applyFill="1" applyBorder="1" applyAlignment="1" applyProtection="1">
      <alignment horizontal="left" vertical="center" wrapText="1" indent="1"/>
    </xf>
    <xf numFmtId="0" fontId="15" fillId="4" borderId="1" xfId="0" applyFont="1" applyFill="1" applyBorder="1"/>
    <xf numFmtId="0" fontId="20" fillId="4" borderId="1" xfId="1" applyFont="1" applyFill="1" applyBorder="1" applyAlignment="1" applyProtection="1">
      <alignment horizontal="left" vertical="center" wrapText="1" indent="1"/>
    </xf>
    <xf numFmtId="0" fontId="20" fillId="4" borderId="1" xfId="0" applyFont="1" applyFill="1" applyBorder="1" applyProtection="1">
      <protection locked="0"/>
    </xf>
    <xf numFmtId="0" fontId="16" fillId="4" borderId="0" xfId="1" applyFont="1" applyFill="1" applyBorder="1" applyAlignment="1" applyProtection="1">
      <alignment horizontal="center" vertical="center"/>
    </xf>
    <xf numFmtId="0" fontId="16" fillId="0" borderId="0" xfId="3" applyFont="1" applyFill="1" applyBorder="1" applyProtection="1">
      <protection locked="0"/>
    </xf>
    <xf numFmtId="0" fontId="16" fillId="0" borderId="0" xfId="3" applyFont="1" applyFill="1" applyProtection="1">
      <protection locked="0"/>
    </xf>
    <xf numFmtId="0" fontId="25" fillId="4" borderId="34" xfId="0" applyFont="1" applyFill="1" applyBorder="1" applyAlignment="1">
      <alignment vertical="center"/>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Alignment="1" applyProtection="1">
      <alignment horizontal="right" vertical="center"/>
    </xf>
    <xf numFmtId="0" fontId="16" fillId="4" borderId="0" xfId="3" applyFont="1" applyFill="1" applyAlignment="1" applyProtection="1">
      <alignment horizontal="left" vertical="center"/>
    </xf>
    <xf numFmtId="0" fontId="10" fillId="4" borderId="0" xfId="3" applyFill="1" applyBorder="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3" fontId="17" fillId="2" borderId="1" xfId="3" applyNumberFormat="1" applyFont="1" applyFill="1" applyBorder="1"/>
    <xf numFmtId="0" fontId="19" fillId="0" borderId="1" xfId="3" applyFont="1" applyBorder="1" applyAlignment="1">
      <alignment horizontal="center"/>
    </xf>
    <xf numFmtId="3" fontId="17" fillId="0" borderId="1" xfId="3" applyNumberFormat="1" applyFont="1" applyBorder="1"/>
    <xf numFmtId="0" fontId="17" fillId="0" borderId="1" xfId="3" applyFont="1" applyBorder="1" applyAlignment="1">
      <alignment horizontal="right"/>
    </xf>
    <xf numFmtId="0" fontId="17" fillId="2" borderId="1" xfId="3" applyFont="1" applyFill="1" applyBorder="1"/>
    <xf numFmtId="0" fontId="19" fillId="0" borderId="1" xfId="3" applyFont="1" applyBorder="1" applyAlignment="1">
      <alignment horizontal="center" vertical="center"/>
    </xf>
    <xf numFmtId="0" fontId="17" fillId="4" borderId="1" xfId="3" applyFont="1" applyFill="1" applyBorder="1"/>
    <xf numFmtId="0" fontId="17" fillId="0" borderId="1" xfId="3" applyFont="1" applyBorder="1" applyAlignment="1">
      <alignment horizontal="left" vertical="center"/>
    </xf>
    <xf numFmtId="0" fontId="17" fillId="0" borderId="0" xfId="3" applyFont="1" applyBorder="1" applyAlignment="1">
      <alignment horizontal="right"/>
    </xf>
    <xf numFmtId="0" fontId="17" fillId="0" borderId="0" xfId="3" applyFont="1" applyBorder="1" applyAlignment="1">
      <alignment horizontal="left" vertical="center"/>
    </xf>
    <xf numFmtId="0" fontId="17" fillId="0" borderId="0" xfId="3" applyFont="1" applyBorder="1"/>
    <xf numFmtId="0" fontId="15" fillId="0" borderId="0" xfId="3" applyFont="1"/>
    <xf numFmtId="0" fontId="10" fillId="0" borderId="0" xfId="3" applyFill="1"/>
    <xf numFmtId="0" fontId="20" fillId="0" borderId="0" xfId="0" applyFont="1" applyFill="1" applyBorder="1" applyProtection="1">
      <protection locked="0"/>
    </xf>
    <xf numFmtId="3" fontId="20" fillId="2" borderId="0"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left" wrapText="1"/>
    </xf>
    <xf numFmtId="0" fontId="20" fillId="0" borderId="1" xfId="1" applyFont="1" applyFill="1" applyBorder="1" applyAlignment="1" applyProtection="1">
      <alignment horizontal="left" wrapText="1"/>
    </xf>
    <xf numFmtId="0" fontId="20" fillId="0" borderId="1" xfId="0" applyFont="1" applyFill="1" applyBorder="1" applyAlignment="1" applyProtection="1">
      <protection locked="0"/>
    </xf>
    <xf numFmtId="0" fontId="16" fillId="0" borderId="0" xfId="0" applyFont="1" applyFill="1" applyBorder="1" applyAlignment="1" applyProtection="1">
      <alignment horizontal="left" vertical="center" wrapText="1"/>
      <protection locked="0"/>
    </xf>
    <xf numFmtId="0" fontId="10" fillId="4" borderId="1" xfId="3" applyFont="1" applyFill="1" applyBorder="1" applyAlignment="1" applyProtection="1">
      <alignment horizontal="center" vertical="center"/>
    </xf>
    <xf numFmtId="0" fontId="20" fillId="0" borderId="29" xfId="1" applyFont="1" applyFill="1" applyBorder="1" applyAlignment="1" applyProtection="1">
      <alignment horizontal="left" vertical="center" wrapText="1" indent="1"/>
    </xf>
    <xf numFmtId="0" fontId="20" fillId="0" borderId="29" xfId="0" applyFont="1" applyFill="1" applyBorder="1" applyProtection="1">
      <protection locked="0"/>
    </xf>
    <xf numFmtId="3" fontId="20" fillId="4" borderId="29" xfId="0" applyNumberFormat="1" applyFont="1" applyFill="1" applyBorder="1" applyProtection="1"/>
    <xf numFmtId="0" fontId="20" fillId="2" borderId="0" xfId="0" applyFont="1" applyFill="1" applyBorder="1" applyAlignment="1" applyProtection="1">
      <alignment horizontal="left"/>
      <protection locked="0"/>
    </xf>
    <xf numFmtId="0" fontId="20" fillId="4" borderId="0" xfId="0" applyFont="1" applyFill="1" applyAlignment="1" applyProtection="1"/>
    <xf numFmtId="3" fontId="23" fillId="5" borderId="1" xfId="1" applyNumberFormat="1" applyFont="1" applyFill="1" applyBorder="1" applyAlignment="1" applyProtection="1">
      <alignment horizontal="center" vertical="center" wrapText="1"/>
    </xf>
    <xf numFmtId="3" fontId="23" fillId="4" borderId="1" xfId="1" applyNumberFormat="1" applyFont="1" applyFill="1" applyBorder="1" applyAlignment="1" applyProtection="1">
      <alignment horizontal="center" vertical="center" wrapText="1"/>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2" borderId="0" xfId="0" applyFont="1" applyFill="1" applyAlignment="1" applyProtection="1">
      <alignment horizontal="left"/>
      <protection locked="0"/>
    </xf>
    <xf numFmtId="0" fontId="20" fillId="4" borderId="0" xfId="0" applyFont="1" applyFill="1" applyAlignment="1" applyProtection="1">
      <alignment horizontal="left" vertical="center"/>
    </xf>
    <xf numFmtId="0" fontId="16" fillId="0" borderId="0" xfId="0" applyFont="1" applyAlignment="1" applyProtection="1">
      <alignment horizontal="center" vertical="center"/>
      <protection locked="0"/>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0" fontId="16" fillId="0" borderId="0" xfId="3" applyFont="1" applyFill="1" applyBorder="1" applyAlignment="1" applyProtection="1">
      <alignment horizontal="left" vertical="center"/>
    </xf>
    <xf numFmtId="0" fontId="16" fillId="0" borderId="0" xfId="0" applyFont="1" applyFill="1" applyAlignment="1">
      <alignment vertical="center"/>
    </xf>
    <xf numFmtId="0" fontId="10" fillId="0" borderId="0" xfId="3" applyFont="1" applyAlignment="1" applyProtection="1">
      <alignment vertical="center"/>
      <protection locked="0"/>
    </xf>
    <xf numFmtId="0" fontId="10" fillId="0" borderId="0" xfId="0" applyFont="1"/>
    <xf numFmtId="0" fontId="10" fillId="4" borderId="0" xfId="3" applyFont="1" applyFill="1" applyProtection="1">
      <protection locked="0"/>
    </xf>
    <xf numFmtId="0" fontId="10" fillId="4" borderId="0" xfId="3" applyFont="1" applyFill="1" applyProtection="1"/>
    <xf numFmtId="0" fontId="10" fillId="0" borderId="0" xfId="3" applyFont="1" applyProtection="1">
      <protection locked="0"/>
    </xf>
    <xf numFmtId="0" fontId="10" fillId="4" borderId="0" xfId="3" applyFont="1" applyFill="1" applyBorder="1" applyProtection="1"/>
    <xf numFmtId="0" fontId="10" fillId="4" borderId="0" xfId="3" applyFont="1" applyFill="1" applyBorder="1" applyProtection="1">
      <protection locked="0"/>
    </xf>
    <xf numFmtId="0" fontId="10" fillId="4"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4" borderId="28" xfId="3" applyFont="1" applyFill="1" applyBorder="1" applyProtection="1"/>
    <xf numFmtId="0" fontId="10" fillId="0" borderId="1" xfId="3" applyFont="1" applyBorder="1" applyProtection="1">
      <protection locked="0"/>
    </xf>
    <xf numFmtId="14" fontId="10" fillId="0" borderId="1" xfId="3" applyNumberFormat="1" applyFont="1" applyBorder="1" applyProtection="1">
      <protection locked="0"/>
    </xf>
    <xf numFmtId="0" fontId="30" fillId="0" borderId="1" xfId="14" applyFont="1" applyBorder="1" applyAlignment="1" applyProtection="1">
      <alignment wrapText="1"/>
      <protection locked="0"/>
    </xf>
    <xf numFmtId="14" fontId="10" fillId="4"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20" fillId="4" borderId="6" xfId="2" applyFont="1" applyFill="1" applyBorder="1" applyAlignment="1" applyProtection="1">
      <alignment horizontal="center" vertical="top" wrapText="1"/>
    </xf>
    <xf numFmtId="1" fontId="20" fillId="4" borderId="6" xfId="2" applyNumberFormat="1"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center" vertical="top" wrapText="1"/>
      <protection locked="0"/>
    </xf>
    <xf numFmtId="1" fontId="16" fillId="0" borderId="6"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left" vertical="top" wrapText="1"/>
      <protection locked="0"/>
    </xf>
    <xf numFmtId="1" fontId="16" fillId="0" borderId="7" xfId="2" applyNumberFormat="1"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0" fontId="16" fillId="0" borderId="9" xfId="2" applyFont="1" applyFill="1" applyBorder="1" applyAlignment="1" applyProtection="1">
      <alignment horizontal="left" vertical="top" wrapText="1"/>
      <protection locked="0"/>
    </xf>
    <xf numFmtId="0" fontId="16" fillId="0" borderId="26" xfId="2" applyFont="1" applyFill="1" applyBorder="1" applyAlignment="1" applyProtection="1">
      <alignment horizontal="left" vertical="top" wrapText="1"/>
      <protection locked="0"/>
    </xf>
    <xf numFmtId="0" fontId="20" fillId="0" borderId="1" xfId="2" applyFont="1" applyFill="1" applyBorder="1" applyAlignment="1" applyProtection="1">
      <alignment horizontal="left" vertical="top" wrapText="1"/>
      <protection locked="0"/>
    </xf>
    <xf numFmtId="2" fontId="16" fillId="0" borderId="21" xfId="2" applyNumberFormat="1" applyFont="1" applyFill="1" applyBorder="1" applyAlignment="1" applyProtection="1">
      <alignment horizontal="left" vertical="top" wrapText="1"/>
    </xf>
    <xf numFmtId="0" fontId="10" fillId="2" borderId="0" xfId="0" applyFont="1" applyFill="1" applyBorder="1"/>
    <xf numFmtId="0" fontId="10" fillId="4" borderId="0" xfId="0" applyFont="1" applyFill="1" applyProtection="1">
      <protection locked="0"/>
    </xf>
    <xf numFmtId="0" fontId="10" fillId="4" borderId="0" xfId="0" applyFont="1" applyFill="1" applyBorder="1" applyProtection="1"/>
    <xf numFmtId="0" fontId="10" fillId="2" borderId="0" xfId="0" applyFont="1" applyFill="1" applyProtection="1"/>
    <xf numFmtId="0" fontId="10" fillId="2" borderId="0" xfId="0" applyFont="1" applyFill="1" applyBorder="1" applyProtection="1"/>
    <xf numFmtId="0" fontId="20" fillId="4" borderId="5" xfId="4" applyFont="1" applyFill="1" applyBorder="1" applyAlignment="1" applyProtection="1">
      <alignment horizontal="left" vertical="center" wrapText="1"/>
    </xf>
    <xf numFmtId="0" fontId="20" fillId="4" borderId="1" xfId="4" applyFont="1" applyFill="1" applyBorder="1" applyAlignment="1" applyProtection="1">
      <alignment horizontal="center" vertical="center" wrapText="1"/>
    </xf>
    <xf numFmtId="0" fontId="20" fillId="4"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10" fillId="0" borderId="0" xfId="0" applyFont="1" applyFill="1" applyBorder="1" applyProtection="1"/>
    <xf numFmtId="0" fontId="10" fillId="0" borderId="0" xfId="0" applyFont="1" applyFill="1" applyProtection="1"/>
    <xf numFmtId="0" fontId="10"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0" xfId="0" applyFont="1" applyBorder="1" applyProtection="1">
      <protection locked="0"/>
    </xf>
    <xf numFmtId="0" fontId="10" fillId="0" borderId="3" xfId="0" applyFont="1" applyBorder="1"/>
    <xf numFmtId="0" fontId="10" fillId="0" borderId="0" xfId="0" applyFont="1" applyBorder="1"/>
    <xf numFmtId="0" fontId="31" fillId="0" borderId="0" xfId="4" applyFont="1" applyBorder="1" applyProtection="1">
      <protection locked="0"/>
    </xf>
    <xf numFmtId="0" fontId="16" fillId="4" borderId="1" xfId="4" applyFont="1" applyFill="1" applyBorder="1" applyAlignment="1" applyProtection="1">
      <alignment vertical="center" wrapText="1"/>
    </xf>
    <xf numFmtId="0" fontId="16" fillId="4" borderId="1" xfId="4" applyFont="1" applyFill="1" applyBorder="1" applyAlignment="1" applyProtection="1">
      <alignment horizontal="center" vertical="center" wrapText="1"/>
    </xf>
    <xf numFmtId="0" fontId="31" fillId="4" borderId="0" xfId="4" applyFont="1" applyFill="1" applyProtection="1">
      <protection locked="0"/>
    </xf>
    <xf numFmtId="0" fontId="20" fillId="4" borderId="4" xfId="4" applyFont="1" applyFill="1" applyBorder="1" applyAlignment="1" applyProtection="1">
      <alignment horizontal="center" vertical="center" wrapText="1"/>
    </xf>
    <xf numFmtId="0" fontId="20" fillId="0" borderId="1" xfId="4" applyFont="1" applyBorder="1" applyAlignment="1" applyProtection="1">
      <alignment vertical="center" wrapText="1"/>
    </xf>
    <xf numFmtId="0" fontId="16" fillId="0" borderId="1" xfId="4" applyFont="1" applyBorder="1" applyAlignment="1" applyProtection="1">
      <alignment vertical="center" wrapText="1"/>
    </xf>
    <xf numFmtId="0" fontId="16" fillId="0" borderId="0" xfId="4" applyFont="1" applyAlignment="1" applyProtection="1">
      <alignment vertical="center" wrapText="1"/>
      <protection locked="0"/>
    </xf>
    <xf numFmtId="0" fontId="20" fillId="0" borderId="6" xfId="2" applyFont="1" applyFill="1" applyBorder="1" applyAlignment="1" applyProtection="1">
      <alignment horizontal="left" vertical="top"/>
    </xf>
    <xf numFmtId="0" fontId="16" fillId="0" borderId="0" xfId="2" applyFont="1" applyFill="1" applyBorder="1" applyAlignment="1" applyProtection="1">
      <alignment horizontal="center" vertical="top" wrapText="1"/>
      <protection locked="0"/>
    </xf>
    <xf numFmtId="1" fontId="16" fillId="0" borderId="0" xfId="2" applyNumberFormat="1" applyFont="1" applyFill="1" applyBorder="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3" xfId="2" applyFont="1" applyFill="1" applyBorder="1" applyAlignment="1" applyProtection="1">
      <alignment horizontal="left" vertical="top"/>
      <protection locked="0"/>
    </xf>
    <xf numFmtId="0" fontId="16" fillId="4" borderId="23" xfId="2" applyFont="1" applyFill="1" applyBorder="1" applyAlignment="1" applyProtection="1">
      <alignment horizontal="left" vertical="top" wrapText="1"/>
      <protection locked="0"/>
    </xf>
    <xf numFmtId="0" fontId="16" fillId="4" borderId="24" xfId="2" applyFont="1" applyFill="1" applyBorder="1" applyAlignment="1" applyProtection="1">
      <alignment horizontal="left" vertical="top" wrapText="1"/>
      <protection locked="0"/>
    </xf>
    <xf numFmtId="1" fontId="16" fillId="4" borderId="24" xfId="2" applyNumberFormat="1" applyFont="1" applyFill="1" applyBorder="1" applyAlignment="1" applyProtection="1">
      <alignment horizontal="left" vertical="top" wrapText="1"/>
      <protection locked="0"/>
    </xf>
    <xf numFmtId="1" fontId="16" fillId="4" borderId="25"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Border="1" applyAlignment="1" applyProtection="1">
      <alignment horizontal="center" vertical="center"/>
    </xf>
    <xf numFmtId="0" fontId="16" fillId="4" borderId="22" xfId="2" applyFont="1" applyFill="1" applyBorder="1" applyAlignment="1" applyProtection="1">
      <alignment horizontal="center" vertical="top" wrapText="1"/>
    </xf>
    <xf numFmtId="1" fontId="16" fillId="4" borderId="22" xfId="2" applyNumberFormat="1" applyFont="1" applyFill="1" applyBorder="1" applyAlignment="1" applyProtection="1">
      <alignment horizontal="center" vertical="top" wrapText="1"/>
    </xf>
    <xf numFmtId="0" fontId="16" fillId="4" borderId="8" xfId="2" applyFont="1" applyFill="1" applyBorder="1" applyAlignment="1" applyProtection="1">
      <alignment horizontal="center" vertical="top" wrapText="1"/>
    </xf>
    <xf numFmtId="1" fontId="16" fillId="4" borderId="8" xfId="2" applyNumberFormat="1" applyFont="1" applyFill="1" applyBorder="1" applyAlignment="1" applyProtection="1">
      <alignment horizontal="center" vertical="top" wrapText="1"/>
    </xf>
    <xf numFmtId="0" fontId="20" fillId="4" borderId="1" xfId="2" applyFont="1" applyFill="1" applyBorder="1" applyAlignment="1" applyProtection="1">
      <alignment horizontal="center" vertical="top" wrapText="1"/>
    </xf>
    <xf numFmtId="1" fontId="20" fillId="4" borderId="1" xfId="2" applyNumberFormat="1" applyFont="1" applyFill="1" applyBorder="1" applyAlignment="1" applyProtection="1">
      <alignment horizontal="center" vertical="top" wrapText="1"/>
    </xf>
    <xf numFmtId="0" fontId="10" fillId="4" borderId="0" xfId="0" applyFont="1" applyFill="1" applyBorder="1"/>
    <xf numFmtId="0" fontId="10" fillId="4" borderId="3" xfId="0" applyFont="1" applyFill="1" applyBorder="1"/>
    <xf numFmtId="167"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Border="1" applyAlignment="1" applyProtection="1">
      <alignment vertical="center"/>
    </xf>
    <xf numFmtId="0" fontId="16" fillId="2" borderId="0" xfId="10" applyFont="1" applyFill="1" applyBorder="1" applyAlignment="1" applyProtection="1">
      <alignment vertical="center"/>
      <protection locked="0"/>
    </xf>
    <xf numFmtId="14" fontId="16"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vertical="center"/>
    </xf>
    <xf numFmtId="14" fontId="20" fillId="2" borderId="0" xfId="10" applyNumberFormat="1" applyFont="1" applyFill="1" applyBorder="1" applyAlignment="1" applyProtection="1">
      <alignment vertical="center" wrapText="1"/>
    </xf>
    <xf numFmtId="49" fontId="16" fillId="0" borderId="1" xfId="1" applyNumberFormat="1" applyFont="1" applyFill="1" applyBorder="1" applyAlignment="1" applyProtection="1">
      <alignment horizontal="left" vertical="center" wrapText="1" indent="2"/>
    </xf>
    <xf numFmtId="167" fontId="25" fillId="2" borderId="27" xfId="10" applyNumberFormat="1" applyFont="1" applyFill="1" applyBorder="1" applyAlignment="1" applyProtection="1">
      <alignment horizontal="left" vertical="center" wrapText="1"/>
      <protection locked="0"/>
    </xf>
    <xf numFmtId="3" fontId="29" fillId="5" borderId="1" xfId="1" applyNumberFormat="1" applyFont="1" applyFill="1" applyBorder="1" applyAlignment="1" applyProtection="1">
      <alignment horizontal="center" vertical="center" wrapText="1"/>
    </xf>
    <xf numFmtId="3" fontId="29" fillId="4" borderId="1" xfId="1" applyNumberFormat="1" applyFont="1" applyFill="1" applyBorder="1" applyAlignment="1" applyProtection="1">
      <alignment horizontal="center" vertical="center" wrapText="1"/>
    </xf>
    <xf numFmtId="0" fontId="32" fillId="4" borderId="0" xfId="3" applyFont="1" applyFill="1" applyAlignment="1" applyProtection="1">
      <alignment horizontal="center" vertical="center" wrapText="1"/>
    </xf>
    <xf numFmtId="0" fontId="32" fillId="0" borderId="0" xfId="3" applyFont="1" applyAlignment="1" applyProtection="1">
      <alignment horizontal="center" vertical="center"/>
      <protection locked="0"/>
    </xf>
    <xf numFmtId="0" fontId="10" fillId="0" borderId="0" xfId="0" applyFont="1" applyAlignment="1">
      <alignment wrapText="1"/>
    </xf>
    <xf numFmtId="0" fontId="10" fillId="0" borderId="0" xfId="0" applyFont="1" applyFill="1"/>
    <xf numFmtId="0" fontId="16" fillId="0" borderId="0" xfId="9" applyFont="1" applyAlignment="1" applyProtection="1">
      <alignment vertical="center"/>
      <protection locked="0"/>
    </xf>
    <xf numFmtId="0" fontId="16" fillId="4" borderId="0" xfId="9" applyFont="1" applyFill="1" applyBorder="1" applyAlignment="1" applyProtection="1">
      <alignment vertical="center"/>
    </xf>
    <xf numFmtId="0" fontId="16" fillId="4" borderId="0" xfId="9" applyFont="1" applyFill="1" applyBorder="1" applyAlignment="1" applyProtection="1">
      <alignment vertical="center"/>
      <protection locked="0"/>
    </xf>
    <xf numFmtId="0" fontId="16" fillId="0" borderId="0" xfId="15" applyFont="1" applyFill="1" applyBorder="1" applyAlignment="1" applyProtection="1">
      <alignment vertical="center"/>
      <protection locked="0"/>
    </xf>
    <xf numFmtId="0" fontId="16" fillId="4" borderId="33" xfId="9" applyFont="1" applyFill="1" applyBorder="1" applyAlignment="1" applyProtection="1">
      <alignment horizontal="right" vertical="center"/>
    </xf>
    <xf numFmtId="14" fontId="16" fillId="0" borderId="33" xfId="9" applyNumberFormat="1" applyFont="1" applyBorder="1" applyAlignment="1" applyProtection="1">
      <alignment vertical="center"/>
      <protection locked="0"/>
    </xf>
    <xf numFmtId="0" fontId="16" fillId="4" borderId="34" xfId="9" applyFont="1" applyFill="1" applyBorder="1" applyAlignment="1" applyProtection="1">
      <alignment vertical="center"/>
    </xf>
    <xf numFmtId="0" fontId="20" fillId="4" borderId="0" xfId="9" applyFont="1" applyFill="1" applyBorder="1" applyAlignment="1" applyProtection="1">
      <alignment horizontal="right" vertical="center"/>
    </xf>
    <xf numFmtId="166" fontId="16" fillId="4" borderId="0" xfId="9" applyNumberFormat="1" applyFont="1" applyFill="1" applyBorder="1" applyAlignment="1" applyProtection="1">
      <alignment vertical="center"/>
    </xf>
    <xf numFmtId="14" fontId="16" fillId="4" borderId="0" xfId="9" applyNumberFormat="1" applyFont="1" applyFill="1" applyBorder="1" applyAlignment="1" applyProtection="1">
      <alignment vertical="center"/>
    </xf>
    <xf numFmtId="0" fontId="16" fillId="0" borderId="0" xfId="15" applyFont="1" applyFill="1" applyBorder="1" applyAlignment="1" applyProtection="1">
      <alignment vertical="center"/>
    </xf>
    <xf numFmtId="0" fontId="16" fillId="4" borderId="33" xfId="9" applyFont="1" applyFill="1" applyBorder="1" applyAlignment="1" applyProtection="1">
      <alignment vertical="center"/>
      <protection locked="0"/>
    </xf>
    <xf numFmtId="0" fontId="16" fillId="2" borderId="0" xfId="9" applyFont="1" applyFill="1" applyBorder="1" applyAlignment="1" applyProtection="1">
      <alignment vertical="center"/>
      <protection locked="0"/>
    </xf>
    <xf numFmtId="0" fontId="16" fillId="2" borderId="33" xfId="9" applyFont="1" applyFill="1" applyBorder="1" applyAlignment="1" applyProtection="1">
      <alignment vertical="center"/>
      <protection locked="0"/>
    </xf>
    <xf numFmtId="0" fontId="20" fillId="4" borderId="0" xfId="9" applyFont="1" applyFill="1" applyBorder="1" applyAlignment="1" applyProtection="1">
      <alignment horizontal="right" vertical="center"/>
      <protection locked="0"/>
    </xf>
    <xf numFmtId="166" fontId="16" fillId="4" borderId="0" xfId="9" applyNumberFormat="1" applyFont="1" applyFill="1" applyBorder="1" applyAlignment="1" applyProtection="1">
      <alignment vertical="center"/>
      <protection locked="0"/>
    </xf>
    <xf numFmtId="49" fontId="16" fillId="4" borderId="0" xfId="9" applyNumberFormat="1" applyFont="1" applyFill="1" applyBorder="1" applyAlignment="1" applyProtection="1">
      <alignment vertical="center"/>
      <protection locked="0"/>
    </xf>
    <xf numFmtId="0" fontId="30" fillId="4" borderId="34" xfId="9" applyFont="1" applyFill="1" applyBorder="1" applyAlignment="1" applyProtection="1">
      <alignment vertical="center"/>
    </xf>
    <xf numFmtId="0" fontId="30" fillId="4" borderId="0" xfId="9" applyFont="1" applyFill="1" applyBorder="1" applyAlignment="1" applyProtection="1">
      <alignment vertical="center"/>
    </xf>
    <xf numFmtId="0" fontId="30" fillId="4" borderId="33" xfId="9" applyFont="1" applyFill="1" applyBorder="1" applyAlignment="1" applyProtection="1">
      <alignment vertical="center"/>
    </xf>
    <xf numFmtId="0" fontId="30" fillId="0" borderId="0" xfId="9" applyFont="1" applyAlignment="1" applyProtection="1">
      <alignment vertical="center"/>
      <protection locked="0"/>
    </xf>
    <xf numFmtId="0" fontId="29" fillId="4" borderId="12"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3" borderId="12" xfId="9" applyFont="1" applyFill="1" applyBorder="1" applyAlignment="1" applyProtection="1">
      <alignment horizontal="center" vertical="center" wrapText="1"/>
    </xf>
    <xf numFmtId="0" fontId="29" fillId="3" borderId="13" xfId="9" applyFont="1" applyFill="1" applyBorder="1" applyAlignment="1" applyProtection="1">
      <alignment horizontal="center" vertical="center" wrapText="1"/>
    </xf>
    <xf numFmtId="0" fontId="29" fillId="3" borderId="14" xfId="15"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4" borderId="10" xfId="9" applyFont="1" applyFill="1" applyBorder="1" applyAlignment="1" applyProtection="1">
      <alignment horizontal="center" vertical="center" wrapText="1"/>
    </xf>
    <xf numFmtId="0" fontId="29" fillId="0" borderId="0" xfId="9" applyFont="1" applyAlignment="1" applyProtection="1">
      <alignment horizontal="center" vertical="center" wrapText="1"/>
      <protection locked="0"/>
    </xf>
    <xf numFmtId="0" fontId="29" fillId="4" borderId="12" xfId="9" applyFont="1" applyFill="1" applyBorder="1" applyAlignment="1" applyProtection="1">
      <alignment horizontal="center" vertical="center"/>
    </xf>
    <xf numFmtId="0" fontId="29" fillId="4" borderId="14" xfId="9" applyFont="1" applyFill="1" applyBorder="1" applyAlignment="1" applyProtection="1">
      <alignment horizontal="center" vertical="center"/>
    </xf>
    <xf numFmtId="0" fontId="29" fillId="4" borderId="13" xfId="9" applyFont="1" applyFill="1" applyBorder="1" applyAlignment="1" applyProtection="1">
      <alignment horizontal="center" vertical="center"/>
    </xf>
    <xf numFmtId="0" fontId="29" fillId="4" borderId="15" xfId="9" applyFont="1" applyFill="1" applyBorder="1" applyAlignment="1" applyProtection="1">
      <alignment horizontal="center" vertical="center"/>
    </xf>
    <xf numFmtId="0" fontId="30" fillId="0" borderId="0" xfId="9" applyFont="1" applyAlignment="1" applyProtection="1">
      <alignment horizontal="center" vertical="center"/>
      <protection locked="0"/>
    </xf>
    <xf numFmtId="0" fontId="25" fillId="0" borderId="16" xfId="9" applyFont="1" applyBorder="1" applyAlignment="1" applyProtection="1">
      <alignment horizontal="center" vertical="center"/>
      <protection locked="0"/>
    </xf>
    <xf numFmtId="49" fontId="25" fillId="0" borderId="1" xfId="9" applyNumberFormat="1" applyFont="1" applyBorder="1" applyAlignment="1" applyProtection="1">
      <alignment vertical="center"/>
      <protection locked="0"/>
    </xf>
    <xf numFmtId="0" fontId="25" fillId="0" borderId="32" xfId="9" applyFont="1" applyBorder="1" applyAlignment="1" applyProtection="1">
      <alignment vertical="center" wrapText="1"/>
      <protection locked="0"/>
    </xf>
    <xf numFmtId="0" fontId="25" fillId="3" borderId="19"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20" xfId="9" applyFont="1" applyFill="1" applyBorder="1" applyAlignment="1" applyProtection="1">
      <alignment vertical="center"/>
      <protection locked="0"/>
    </xf>
    <xf numFmtId="0" fontId="25" fillId="0" borderId="31" xfId="9" applyFont="1" applyBorder="1" applyAlignment="1" applyProtection="1">
      <alignment vertical="center" wrapText="1"/>
      <protection locked="0"/>
    </xf>
    <xf numFmtId="0" fontId="20" fillId="0" borderId="0" xfId="9" applyFont="1" applyBorder="1" applyAlignment="1" applyProtection="1">
      <alignment horizontal="center"/>
      <protection locked="0"/>
    </xf>
    <xf numFmtId="0" fontId="20" fillId="0" borderId="0" xfId="9" applyFont="1" applyBorder="1" applyAlignment="1" applyProtection="1">
      <alignment horizontal="center" vertical="center"/>
      <protection locked="0"/>
    </xf>
    <xf numFmtId="0" fontId="20" fillId="0" borderId="0" xfId="15" applyFont="1" applyFill="1" applyBorder="1" applyAlignment="1" applyProtection="1">
      <alignment horizontal="center"/>
      <protection locked="0"/>
    </xf>
    <xf numFmtId="0" fontId="30" fillId="0" borderId="0" xfId="15" applyFont="1" applyFill="1" applyAlignment="1" applyProtection="1">
      <alignment vertical="center"/>
      <protection locked="0"/>
    </xf>
    <xf numFmtId="14" fontId="16" fillId="2" borderId="0" xfId="9" applyNumberFormat="1" applyFont="1" applyFill="1" applyBorder="1" applyAlignment="1" applyProtection="1">
      <alignment vertical="center"/>
    </xf>
    <xf numFmtId="14" fontId="16" fillId="2" borderId="3" xfId="9" applyNumberFormat="1" applyFont="1" applyFill="1" applyBorder="1" applyAlignment="1" applyProtection="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pplyProtection="1">
      <alignment horizontal="center" vertical="center"/>
    </xf>
    <xf numFmtId="49" fontId="30" fillId="0" borderId="0" xfId="9" applyNumberFormat="1" applyFont="1" applyAlignment="1" applyProtection="1">
      <alignment vertical="center"/>
      <protection locked="0"/>
    </xf>
    <xf numFmtId="0" fontId="36" fillId="0" borderId="2" xfId="15" applyFont="1" applyBorder="1" applyAlignment="1" applyProtection="1">
      <alignment vertical="center" wrapText="1"/>
      <protection locked="0"/>
    </xf>
    <xf numFmtId="0" fontId="36" fillId="0" borderId="1" xfId="15" applyFont="1" applyBorder="1" applyAlignment="1" applyProtection="1">
      <alignment vertical="center" wrapText="1"/>
      <protection locked="0"/>
    </xf>
    <xf numFmtId="0" fontId="0" fillId="0" borderId="1" xfId="0" applyBorder="1"/>
    <xf numFmtId="0" fontId="37" fillId="0" borderId="4" xfId="16" applyFont="1" applyBorder="1"/>
    <xf numFmtId="0" fontId="10" fillId="0" borderId="4" xfId="0" applyFont="1" applyBorder="1"/>
    <xf numFmtId="49" fontId="38" fillId="0" borderId="0" xfId="0" applyNumberFormat="1" applyFont="1" applyAlignment="1">
      <alignment horizontal="center"/>
    </xf>
    <xf numFmtId="49" fontId="10" fillId="0" borderId="38" xfId="3" applyNumberFormat="1" applyBorder="1" applyAlignment="1" applyProtection="1">
      <alignment horizontal="center"/>
      <protection locked="0"/>
    </xf>
    <xf numFmtId="0" fontId="0" fillId="0" borderId="5" xfId="0" applyBorder="1"/>
    <xf numFmtId="49" fontId="38" fillId="0" borderId="1" xfId="0" applyNumberFormat="1" applyFont="1" applyBorder="1" applyAlignment="1">
      <alignment horizontal="center"/>
    </xf>
    <xf numFmtId="0" fontId="10" fillId="0" borderId="1" xfId="0" applyFont="1" applyBorder="1" applyAlignment="1">
      <alignment horizontal="center"/>
    </xf>
    <xf numFmtId="49" fontId="37" fillId="0" borderId="1" xfId="16" applyNumberFormat="1" applyFont="1" applyBorder="1" applyAlignment="1">
      <alignment horizontal="center"/>
    </xf>
    <xf numFmtId="49" fontId="39" fillId="0" borderId="1" xfId="0" applyNumberFormat="1" applyFont="1" applyBorder="1" applyAlignment="1">
      <alignment horizontal="center"/>
    </xf>
    <xf numFmtId="0" fontId="10" fillId="0" borderId="5" xfId="0" applyFont="1" applyBorder="1" applyAlignment="1">
      <alignment horizontal="center" vertical="center"/>
    </xf>
    <xf numFmtId="0" fontId="10" fillId="0" borderId="1" xfId="3" applyBorder="1" applyAlignment="1" applyProtection="1">
      <alignment horizontal="center"/>
      <protection locked="0"/>
    </xf>
    <xf numFmtId="0" fontId="35" fillId="0" borderId="1" xfId="16" applyBorder="1"/>
    <xf numFmtId="0" fontId="36" fillId="3" borderId="16" xfId="15" applyFont="1" applyFill="1" applyBorder="1" applyAlignment="1" applyProtection="1">
      <alignment vertical="center" wrapText="1"/>
      <protection locked="0"/>
    </xf>
    <xf numFmtId="0" fontId="36" fillId="3" borderId="2" xfId="15" applyFont="1" applyFill="1" applyBorder="1" applyAlignment="1" applyProtection="1">
      <alignment vertical="center" wrapText="1"/>
      <protection locked="0"/>
    </xf>
    <xf numFmtId="0" fontId="36" fillId="3" borderId="18" xfId="15" applyFont="1" applyFill="1" applyBorder="1" applyAlignment="1" applyProtection="1">
      <alignment vertical="center"/>
      <protection locked="0"/>
    </xf>
    <xf numFmtId="0" fontId="36" fillId="0" borderId="32" xfId="15" applyFont="1" applyBorder="1" applyAlignment="1" applyProtection="1">
      <alignment vertical="center" wrapText="1"/>
      <protection locked="0"/>
    </xf>
    <xf numFmtId="0" fontId="36" fillId="3" borderId="19" xfId="15" applyFont="1" applyFill="1" applyBorder="1" applyAlignment="1" applyProtection="1">
      <alignment vertical="center" wrapText="1"/>
      <protection locked="0"/>
    </xf>
    <xf numFmtId="0" fontId="36" fillId="3" borderId="1" xfId="15" applyFont="1" applyFill="1" applyBorder="1" applyAlignment="1" applyProtection="1">
      <alignment vertical="center" wrapText="1"/>
      <protection locked="0"/>
    </xf>
    <xf numFmtId="0" fontId="36" fillId="3" borderId="20" xfId="15" applyFont="1" applyFill="1" applyBorder="1" applyAlignment="1" applyProtection="1">
      <alignment vertical="center"/>
      <protection locked="0"/>
    </xf>
    <xf numFmtId="0" fontId="36" fillId="0" borderId="31" xfId="15" applyFont="1" applyBorder="1" applyAlignment="1" applyProtection="1">
      <alignment vertical="center" wrapText="1"/>
      <protection locked="0"/>
    </xf>
    <xf numFmtId="0" fontId="22" fillId="0" borderId="17" xfId="11" applyFont="1" applyBorder="1" applyAlignment="1" applyProtection="1">
      <alignment wrapText="1"/>
      <protection locked="0"/>
    </xf>
    <xf numFmtId="0" fontId="22" fillId="0" borderId="3" xfId="11" applyFont="1" applyBorder="1" applyAlignment="1" applyProtection="1">
      <alignment wrapText="1"/>
      <protection locked="0"/>
    </xf>
    <xf numFmtId="0" fontId="0" fillId="0" borderId="24" xfId="0" applyBorder="1"/>
    <xf numFmtId="49" fontId="36" fillId="0" borderId="4" xfId="15" applyNumberFormat="1" applyFont="1" applyBorder="1" applyAlignment="1" applyProtection="1">
      <alignment vertical="center"/>
      <protection locked="0"/>
    </xf>
    <xf numFmtId="49" fontId="36" fillId="0" borderId="38" xfId="15" applyNumberFormat="1" applyFont="1" applyBorder="1" applyAlignment="1" applyProtection="1">
      <alignment vertical="center"/>
      <protection locked="0"/>
    </xf>
    <xf numFmtId="0" fontId="36" fillId="3" borderId="35" xfId="15" applyFont="1" applyFill="1" applyBorder="1" applyAlignment="1" applyProtection="1">
      <alignment vertical="center"/>
      <protection locked="0"/>
    </xf>
    <xf numFmtId="0" fontId="36" fillId="0" borderId="37" xfId="15" applyFont="1" applyBorder="1" applyAlignment="1" applyProtection="1">
      <alignment vertical="center" wrapText="1"/>
      <protection locked="0"/>
    </xf>
    <xf numFmtId="0" fontId="36" fillId="3" borderId="1" xfId="15" applyFont="1" applyFill="1" applyBorder="1" applyAlignment="1" applyProtection="1">
      <alignment vertical="center"/>
      <protection locked="0"/>
    </xf>
    <xf numFmtId="0" fontId="0" fillId="0" borderId="1" xfId="0" applyFill="1" applyBorder="1" applyProtection="1"/>
    <xf numFmtId="0" fontId="25" fillId="0" borderId="2" xfId="15" applyFont="1" applyBorder="1" applyAlignment="1" applyProtection="1">
      <alignment vertical="center" wrapText="1"/>
      <protection locked="0"/>
    </xf>
    <xf numFmtId="0" fontId="25" fillId="0" borderId="16" xfId="15" applyFont="1" applyBorder="1" applyAlignment="1" applyProtection="1">
      <alignment vertical="center" wrapText="1"/>
      <protection locked="0"/>
    </xf>
    <xf numFmtId="0" fontId="41" fillId="0" borderId="1" xfId="0" applyFont="1" applyBorder="1" applyAlignment="1">
      <alignment horizontal="center"/>
    </xf>
    <xf numFmtId="49" fontId="41" fillId="6" borderId="1" xfId="0" applyNumberFormat="1" applyFont="1" applyFill="1" applyBorder="1" applyAlignment="1">
      <alignment horizontal="center" vertical="center"/>
    </xf>
    <xf numFmtId="49" fontId="25" fillId="0" borderId="1" xfId="15" applyNumberFormat="1" applyFont="1" applyBorder="1" applyAlignment="1" applyProtection="1">
      <alignment horizontal="center"/>
      <protection locked="0"/>
    </xf>
    <xf numFmtId="2" fontId="25" fillId="0" borderId="5" xfId="15" applyNumberFormat="1" applyFont="1" applyBorder="1" applyAlignment="1" applyProtection="1">
      <alignment vertical="center"/>
      <protection locked="0"/>
    </xf>
    <xf numFmtId="49" fontId="12" fillId="0" borderId="1" xfId="0" applyNumberFormat="1" applyFont="1" applyFill="1" applyBorder="1" applyProtection="1"/>
    <xf numFmtId="14" fontId="16" fillId="5" borderId="1" xfId="3" applyNumberFormat="1" applyFont="1" applyFill="1" applyBorder="1" applyAlignment="1" applyProtection="1">
      <alignment horizontal="right"/>
      <protection locked="0"/>
    </xf>
    <xf numFmtId="14" fontId="16" fillId="0" borderId="1" xfId="3" applyNumberFormat="1" applyFont="1" applyFill="1" applyBorder="1" applyAlignment="1" applyProtection="1">
      <alignment horizontal="right"/>
      <protection locked="0"/>
    </xf>
    <xf numFmtId="14" fontId="16" fillId="0" borderId="2" xfId="3" applyNumberFormat="1" applyFont="1" applyFill="1" applyBorder="1" applyAlignment="1" applyProtection="1">
      <alignment horizontal="right"/>
      <protection locked="0"/>
    </xf>
    <xf numFmtId="0" fontId="41" fillId="5" borderId="1" xfId="0" applyFont="1" applyFill="1" applyBorder="1" applyAlignment="1">
      <alignment horizontal="center"/>
    </xf>
    <xf numFmtId="49" fontId="41" fillId="0" borderId="1" xfId="0" applyNumberFormat="1" applyFont="1" applyBorder="1" applyAlignment="1">
      <alignment horizontal="center"/>
    </xf>
    <xf numFmtId="49" fontId="45" fillId="0" borderId="1" xfId="0" applyNumberFormat="1" applyFont="1" applyBorder="1" applyAlignment="1">
      <alignment horizontal="center"/>
    </xf>
    <xf numFmtId="0" fontId="41" fillId="0" borderId="1" xfId="0" applyFont="1" applyBorder="1" applyAlignment="1">
      <alignment horizontal="center" vertical="center" wrapText="1"/>
    </xf>
    <xf numFmtId="0" fontId="41" fillId="0" borderId="0" xfId="0" applyFont="1" applyAlignment="1">
      <alignment horizontal="center"/>
    </xf>
    <xf numFmtId="0" fontId="16" fillId="5" borderId="1" xfId="3" applyFont="1" applyFill="1" applyBorder="1" applyProtection="1">
      <protection locked="0"/>
    </xf>
    <xf numFmtId="0" fontId="16" fillId="0" borderId="1" xfId="3" applyFont="1" applyFill="1" applyBorder="1" applyProtection="1">
      <protection locked="0"/>
    </xf>
    <xf numFmtId="0" fontId="16" fillId="6" borderId="1" xfId="3" applyFont="1" applyFill="1" applyBorder="1" applyProtection="1">
      <protection locked="0"/>
    </xf>
    <xf numFmtId="49" fontId="12" fillId="5" borderId="1" xfId="0" applyNumberFormat="1" applyFont="1" applyFill="1" applyBorder="1" applyProtection="1"/>
    <xf numFmtId="49" fontId="12" fillId="6" borderId="1" xfId="0" applyNumberFormat="1" applyFont="1" applyFill="1" applyBorder="1" applyProtection="1"/>
    <xf numFmtId="49" fontId="12" fillId="0" borderId="2" xfId="0" applyNumberFormat="1" applyFont="1" applyFill="1" applyBorder="1" applyProtection="1"/>
    <xf numFmtId="2" fontId="37" fillId="0" borderId="1" xfId="16" applyNumberFormat="1" applyFont="1" applyBorder="1" applyAlignment="1">
      <alignment vertical="center"/>
    </xf>
    <xf numFmtId="2" fontId="10" fillId="0" borderId="1" xfId="0" applyNumberFormat="1" applyFont="1" applyBorder="1" applyAlignment="1">
      <alignment vertical="center"/>
    </xf>
    <xf numFmtId="2" fontId="17" fillId="0" borderId="1" xfId="15" applyNumberFormat="1" applyFont="1" applyBorder="1" applyAlignment="1" applyProtection="1">
      <alignment vertical="center"/>
      <protection locked="0"/>
    </xf>
    <xf numFmtId="0" fontId="12" fillId="0" borderId="1" xfId="0" applyFont="1" applyBorder="1"/>
    <xf numFmtId="0" fontId="37" fillId="0" borderId="4" xfId="16" applyFont="1" applyBorder="1" applyAlignment="1">
      <alignment horizontal="center" vertical="center"/>
    </xf>
    <xf numFmtId="0" fontId="29" fillId="4" borderId="43" xfId="9" applyFont="1" applyFill="1" applyBorder="1" applyAlignment="1" applyProtection="1">
      <alignment horizontal="center" vertical="center"/>
    </xf>
    <xf numFmtId="0" fontId="29" fillId="4" borderId="44" xfId="9" applyFont="1" applyFill="1" applyBorder="1" applyAlignment="1" applyProtection="1">
      <alignment horizontal="center" vertical="center"/>
    </xf>
    <xf numFmtId="49" fontId="49" fillId="0" borderId="1" xfId="0" applyNumberFormat="1" applyFont="1" applyBorder="1"/>
    <xf numFmtId="49" fontId="48" fillId="4" borderId="0" xfId="9" applyNumberFormat="1" applyFont="1" applyFill="1" applyBorder="1" applyAlignment="1" applyProtection="1">
      <alignment vertical="center"/>
      <protection locked="0"/>
    </xf>
    <xf numFmtId="49" fontId="56" fillId="0" borderId="1" xfId="15" applyNumberFormat="1" applyFont="1" applyBorder="1" applyAlignment="1" applyProtection="1">
      <alignment vertical="center"/>
      <protection locked="0"/>
    </xf>
    <xf numFmtId="49" fontId="48" fillId="0" borderId="1" xfId="9" applyNumberFormat="1" applyFont="1" applyBorder="1" applyAlignment="1" applyProtection="1">
      <alignment vertical="center"/>
      <protection locked="0"/>
    </xf>
    <xf numFmtId="49" fontId="48" fillId="0" borderId="0" xfId="9" applyNumberFormat="1" applyFont="1" applyAlignment="1" applyProtection="1">
      <alignment vertical="center"/>
      <protection locked="0"/>
    </xf>
    <xf numFmtId="49" fontId="52" fillId="3" borderId="12" xfId="9" applyNumberFormat="1" applyFont="1" applyFill="1" applyBorder="1" applyAlignment="1" applyProtection="1">
      <alignment horizontal="center" vertical="center" wrapText="1"/>
    </xf>
    <xf numFmtId="49" fontId="52" fillId="4" borderId="42" xfId="9" applyNumberFormat="1" applyFont="1" applyFill="1" applyBorder="1" applyAlignment="1" applyProtection="1">
      <alignment horizontal="center" vertical="center"/>
    </xf>
    <xf numFmtId="49" fontId="53" fillId="0" borderId="1" xfId="0" applyNumberFormat="1" applyFont="1" applyBorder="1"/>
    <xf numFmtId="49" fontId="54" fillId="0" borderId="1" xfId="16" applyNumberFormat="1" applyFont="1" applyBorder="1"/>
    <xf numFmtId="49" fontId="48" fillId="0" borderId="1" xfId="0" applyNumberFormat="1" applyFont="1" applyBorder="1"/>
    <xf numFmtId="49" fontId="55" fillId="0" borderId="29" xfId="0" applyNumberFormat="1" applyFont="1" applyBorder="1"/>
    <xf numFmtId="49" fontId="49" fillId="5" borderId="1" xfId="0" applyNumberFormat="1" applyFont="1" applyFill="1" applyBorder="1"/>
    <xf numFmtId="49" fontId="49" fillId="6" borderId="1" xfId="0" applyNumberFormat="1" applyFont="1" applyFill="1" applyBorder="1"/>
    <xf numFmtId="49" fontId="49" fillId="0" borderId="0" xfId="0" applyNumberFormat="1" applyFont="1"/>
    <xf numFmtId="49" fontId="48" fillId="2" borderId="0" xfId="9" applyNumberFormat="1" applyFont="1" applyFill="1" applyBorder="1" applyAlignment="1" applyProtection="1">
      <alignment vertical="center"/>
      <protection locked="0"/>
    </xf>
    <xf numFmtId="49" fontId="48" fillId="0" borderId="0" xfId="0" applyNumberFormat="1" applyFont="1" applyAlignment="1">
      <alignment vertical="center"/>
    </xf>
    <xf numFmtId="0" fontId="25" fillId="4" borderId="0" xfId="9" applyFont="1" applyFill="1" applyBorder="1" applyAlignment="1" applyProtection="1">
      <alignment vertical="center"/>
    </xf>
    <xf numFmtId="0" fontId="25" fillId="4" borderId="0" xfId="0" applyFont="1" applyFill="1" applyBorder="1" applyAlignment="1">
      <alignment vertical="center"/>
    </xf>
    <xf numFmtId="0" fontId="25" fillId="4" borderId="0" xfId="9" applyFont="1" applyFill="1" applyBorder="1" applyAlignment="1" applyProtection="1">
      <alignment vertical="center"/>
      <protection locked="0"/>
    </xf>
    <xf numFmtId="0" fontId="48" fillId="0" borderId="1" xfId="0" applyFont="1" applyFill="1" applyBorder="1" applyProtection="1"/>
    <xf numFmtId="0" fontId="47" fillId="0" borderId="1" xfId="16" applyFont="1" applyBorder="1"/>
    <xf numFmtId="0" fontId="46" fillId="0" borderId="1" xfId="3" applyFont="1" applyBorder="1" applyProtection="1">
      <protection locked="0"/>
    </xf>
    <xf numFmtId="0" fontId="55" fillId="0" borderId="0" xfId="0" applyFont="1"/>
    <xf numFmtId="14" fontId="25" fillId="2" borderId="0" xfId="9" applyNumberFormat="1" applyFont="1" applyFill="1" applyBorder="1" applyAlignment="1" applyProtection="1">
      <alignment vertical="center"/>
    </xf>
    <xf numFmtId="14" fontId="29" fillId="2" borderId="0" xfId="9" applyNumberFormat="1" applyFont="1" applyFill="1" applyBorder="1" applyAlignment="1" applyProtection="1">
      <alignment vertical="center" wrapText="1"/>
    </xf>
    <xf numFmtId="0" fontId="25" fillId="0" borderId="0" xfId="0" applyFont="1" applyAlignment="1">
      <alignment vertical="center"/>
    </xf>
    <xf numFmtId="0" fontId="25" fillId="0" borderId="0" xfId="9" applyFont="1" applyAlignment="1" applyProtection="1">
      <alignment vertical="center"/>
      <protection locked="0"/>
    </xf>
    <xf numFmtId="0" fontId="25" fillId="2" borderId="0" xfId="9" applyFont="1" applyFill="1" applyBorder="1" applyAlignment="1" applyProtection="1">
      <alignment vertical="center"/>
    </xf>
    <xf numFmtId="0" fontId="48" fillId="0" borderId="1" xfId="0" applyFont="1" applyBorder="1" applyAlignment="1">
      <alignment horizontal="center" vertical="center" wrapText="1"/>
    </xf>
    <xf numFmtId="0" fontId="25" fillId="2" borderId="0" xfId="9" applyFont="1" applyFill="1" applyBorder="1" applyAlignment="1" applyProtection="1">
      <alignment vertical="center"/>
      <protection locked="0"/>
    </xf>
    <xf numFmtId="0" fontId="16" fillId="0" borderId="0" xfId="9" applyFont="1" applyAlignment="1" applyProtection="1">
      <alignment horizontal="right" vertical="center"/>
      <protection locked="0"/>
    </xf>
    <xf numFmtId="0" fontId="16" fillId="4" borderId="0" xfId="9" applyFont="1" applyFill="1" applyBorder="1" applyAlignment="1" applyProtection="1">
      <alignment horizontal="right" vertical="center"/>
    </xf>
    <xf numFmtId="0" fontId="16" fillId="4" borderId="0" xfId="0" applyFont="1" applyFill="1" applyBorder="1" applyAlignment="1">
      <alignment horizontal="right" vertical="center"/>
    </xf>
    <xf numFmtId="0" fontId="16" fillId="4" borderId="0" xfId="9" applyFont="1" applyFill="1" applyBorder="1" applyAlignment="1" applyProtection="1">
      <alignment horizontal="right" vertical="center"/>
      <protection locked="0"/>
    </xf>
    <xf numFmtId="0" fontId="33" fillId="4" borderId="0" xfId="9" applyFont="1" applyFill="1" applyBorder="1" applyAlignment="1" applyProtection="1">
      <alignment horizontal="right" vertical="center"/>
    </xf>
    <xf numFmtId="0" fontId="29" fillId="4" borderId="13" xfId="9" applyFont="1" applyFill="1" applyBorder="1" applyAlignment="1" applyProtection="1">
      <alignment horizontal="right" vertical="center" wrapText="1"/>
    </xf>
    <xf numFmtId="0" fontId="29" fillId="4" borderId="43" xfId="9" applyFont="1" applyFill="1" applyBorder="1" applyAlignment="1" applyProtection="1">
      <alignment horizontal="right" vertical="center"/>
    </xf>
    <xf numFmtId="0" fontId="0" fillId="0" borderId="1" xfId="0" applyFill="1" applyBorder="1" applyAlignment="1" applyProtection="1">
      <alignment horizontal="right"/>
    </xf>
    <xf numFmtId="14" fontId="35" fillId="0" borderId="1" xfId="16" applyNumberFormat="1" applyBorder="1" applyAlignment="1">
      <alignment horizontal="right"/>
    </xf>
    <xf numFmtId="14" fontId="0" fillId="0" borderId="1" xfId="0" applyNumberFormat="1" applyBorder="1" applyAlignment="1">
      <alignment horizontal="right"/>
    </xf>
    <xf numFmtId="14" fontId="16" fillId="0" borderId="2" xfId="3" applyNumberFormat="1" applyFont="1" applyBorder="1" applyAlignment="1" applyProtection="1">
      <alignment horizontal="right"/>
      <protection locked="0"/>
    </xf>
    <xf numFmtId="14" fontId="16" fillId="0" borderId="1" xfId="3" applyNumberFormat="1" applyFont="1" applyBorder="1" applyAlignment="1" applyProtection="1">
      <alignment horizontal="right"/>
      <protection locked="0"/>
    </xf>
    <xf numFmtId="14" fontId="16" fillId="6" borderId="1" xfId="3" applyNumberFormat="1" applyFont="1" applyFill="1" applyBorder="1" applyAlignment="1" applyProtection="1">
      <alignment horizontal="right"/>
      <protection locked="0"/>
    </xf>
    <xf numFmtId="0" fontId="0" fillId="0" borderId="2" xfId="0" applyFill="1" applyBorder="1" applyAlignment="1" applyProtection="1">
      <alignment horizontal="right"/>
    </xf>
    <xf numFmtId="0" fontId="16" fillId="2" borderId="0" xfId="9" applyFont="1" applyFill="1" applyBorder="1" applyAlignment="1" applyProtection="1">
      <alignment horizontal="right" vertical="center"/>
      <protection locked="0"/>
    </xf>
    <xf numFmtId="0" fontId="16" fillId="0" borderId="0" xfId="0" applyFont="1" applyAlignment="1">
      <alignment horizontal="right" vertical="center"/>
    </xf>
    <xf numFmtId="0" fontId="30" fillId="0" borderId="0" xfId="9" applyFont="1" applyAlignment="1" applyProtection="1">
      <alignment horizontal="right" vertical="center"/>
      <protection locked="0"/>
    </xf>
    <xf numFmtId="0" fontId="29" fillId="4" borderId="14" xfId="9" applyFont="1" applyFill="1" applyBorder="1" applyAlignment="1" applyProtection="1">
      <alignment vertical="center" wrapText="1"/>
    </xf>
    <xf numFmtId="0" fontId="29" fillId="4" borderId="42" xfId="9" applyFont="1" applyFill="1" applyBorder="1" applyAlignment="1" applyProtection="1">
      <alignment vertical="center"/>
    </xf>
    <xf numFmtId="2" fontId="0" fillId="0" borderId="1" xfId="0" applyNumberFormat="1" applyFill="1" applyBorder="1" applyAlignment="1" applyProtection="1"/>
    <xf numFmtId="2" fontId="50" fillId="0" borderId="1" xfId="16" applyNumberFormat="1" applyFont="1" applyBorder="1" applyAlignment="1"/>
    <xf numFmtId="2" fontId="16" fillId="0" borderId="1" xfId="3" applyNumberFormat="1" applyFont="1" applyFill="1" applyBorder="1" applyAlignment="1" applyProtection="1">
      <protection locked="0"/>
    </xf>
    <xf numFmtId="2" fontId="16" fillId="5" borderId="1" xfId="3" applyNumberFormat="1" applyFont="1" applyFill="1" applyBorder="1" applyAlignment="1" applyProtection="1">
      <protection locked="0"/>
    </xf>
    <xf numFmtId="2" fontId="16" fillId="6" borderId="1" xfId="3" applyNumberFormat="1" applyFont="1" applyFill="1" applyBorder="1" applyAlignment="1" applyProtection="1">
      <protection locked="0"/>
    </xf>
    <xf numFmtId="2" fontId="16" fillId="0" borderId="2" xfId="3" applyNumberFormat="1" applyFont="1" applyFill="1" applyBorder="1" applyAlignment="1" applyProtection="1">
      <protection locked="0"/>
    </xf>
    <xf numFmtId="0" fontId="57" fillId="4" borderId="1" xfId="2" applyFont="1" applyFill="1" applyBorder="1" applyAlignment="1" applyProtection="1">
      <alignment horizontal="center" vertical="top" wrapText="1"/>
    </xf>
    <xf numFmtId="0" fontId="57" fillId="4" borderId="1" xfId="2" applyFont="1" applyFill="1" applyBorder="1" applyAlignment="1">
      <alignment horizontal="center" vertical="top" wrapText="1"/>
    </xf>
    <xf numFmtId="0" fontId="38" fillId="5" borderId="1" xfId="0" applyFont="1" applyFill="1" applyBorder="1"/>
    <xf numFmtId="1" fontId="57" fillId="4" borderId="1" xfId="2" applyNumberFormat="1" applyFont="1" applyFill="1" applyBorder="1" applyAlignment="1">
      <alignment horizontal="center" vertical="top" wrapText="1"/>
    </xf>
    <xf numFmtId="2" fontId="57" fillId="4" borderId="1" xfId="2" applyNumberFormat="1" applyFont="1" applyFill="1" applyBorder="1" applyAlignment="1">
      <alignment horizontal="center" vertical="top" wrapText="1"/>
    </xf>
    <xf numFmtId="0" fontId="38" fillId="5" borderId="1" xfId="0" applyFont="1" applyFill="1" applyBorder="1" applyAlignment="1">
      <alignment horizontal="left" vertical="center"/>
    </xf>
    <xf numFmtId="2" fontId="16" fillId="0" borderId="1" xfId="0" applyNumberFormat="1" applyFont="1" applyBorder="1" applyProtection="1">
      <protection locked="0"/>
    </xf>
    <xf numFmtId="49" fontId="16" fillId="4" borderId="0" xfId="0" applyNumberFormat="1" applyFont="1" applyFill="1" applyBorder="1" applyProtection="1"/>
    <xf numFmtId="49" fontId="20" fillId="4" borderId="0" xfId="0" applyNumberFormat="1" applyFont="1" applyFill="1" applyProtection="1"/>
    <xf numFmtId="49" fontId="16" fillId="2" borderId="0" xfId="0" applyNumberFormat="1" applyFont="1" applyFill="1" applyBorder="1" applyProtection="1"/>
    <xf numFmtId="49" fontId="16" fillId="4" borderId="0" xfId="1" applyNumberFormat="1" applyFont="1" applyFill="1" applyAlignment="1" applyProtection="1">
      <alignment horizontal="center" vertical="center"/>
    </xf>
    <xf numFmtId="49" fontId="20" fillId="5" borderId="1" xfId="1" applyNumberFormat="1" applyFont="1" applyFill="1" applyBorder="1" applyAlignment="1" applyProtection="1">
      <alignment horizontal="center" vertical="center" wrapText="1"/>
    </xf>
    <xf numFmtId="49" fontId="16" fillId="0" borderId="1" xfId="1" applyNumberFormat="1" applyFont="1" applyFill="1" applyBorder="1" applyAlignment="1" applyProtection="1">
      <alignment horizontal="left" vertical="center" wrapText="1" indent="1"/>
    </xf>
    <xf numFmtId="49" fontId="20" fillId="0" borderId="1" xfId="1" applyNumberFormat="1" applyFont="1" applyFill="1" applyBorder="1" applyAlignment="1" applyProtection="1">
      <alignment horizontal="left" vertical="center" wrapText="1" indent="1"/>
    </xf>
    <xf numFmtId="49" fontId="20" fillId="0" borderId="1" xfId="0" applyNumberFormat="1" applyFont="1" applyFill="1" applyBorder="1" applyProtection="1">
      <protection locked="0"/>
    </xf>
    <xf numFmtId="49" fontId="20" fillId="2" borderId="0" xfId="0" applyNumberFormat="1" applyFont="1" applyFill="1" applyAlignment="1" applyProtection="1">
      <alignment horizontal="left"/>
      <protection locked="0"/>
    </xf>
    <xf numFmtId="49" fontId="10" fillId="2" borderId="0" xfId="0" applyNumberFormat="1" applyFont="1" applyFill="1" applyProtection="1">
      <protection locked="0"/>
    </xf>
    <xf numFmtId="49" fontId="16" fillId="2" borderId="0" xfId="0" applyNumberFormat="1" applyFont="1" applyFill="1" applyProtection="1">
      <protection locked="0"/>
    </xf>
    <xf numFmtId="49" fontId="20" fillId="2" borderId="0" xfId="0" applyNumberFormat="1" applyFont="1" applyFill="1" applyProtection="1">
      <protection locked="0"/>
    </xf>
    <xf numFmtId="49" fontId="15" fillId="2" borderId="0" xfId="0" applyNumberFormat="1" applyFont="1" applyFill="1"/>
    <xf numFmtId="49" fontId="10" fillId="2" borderId="0" xfId="0" applyNumberFormat="1" applyFont="1" applyFill="1"/>
    <xf numFmtId="4" fontId="20" fillId="2" borderId="1" xfId="1" applyNumberFormat="1" applyFont="1" applyFill="1" applyBorder="1" applyAlignment="1" applyProtection="1">
      <alignment horizontal="center" vertical="center" wrapText="1"/>
      <protection locked="0"/>
    </xf>
    <xf numFmtId="3" fontId="20" fillId="0" borderId="1" xfId="1" applyNumberFormat="1" applyFont="1" applyFill="1" applyBorder="1" applyAlignment="1" applyProtection="1">
      <alignment horizontal="right" vertical="center"/>
      <protection locked="0"/>
    </xf>
    <xf numFmtId="2" fontId="16" fillId="0" borderId="1" xfId="2" applyNumberFormat="1" applyFont="1" applyFill="1" applyBorder="1" applyAlignment="1" applyProtection="1">
      <alignment horizontal="right" vertical="center"/>
      <protection locked="0"/>
    </xf>
    <xf numFmtId="4" fontId="20" fillId="0" borderId="1" xfId="1" applyNumberFormat="1" applyFont="1" applyFill="1" applyBorder="1" applyAlignment="1" applyProtection="1">
      <alignment horizontal="right" vertical="center"/>
      <protection locked="0"/>
    </xf>
    <xf numFmtId="4" fontId="20" fillId="2" borderId="1" xfId="1" applyNumberFormat="1" applyFont="1" applyFill="1" applyBorder="1" applyAlignment="1" applyProtection="1">
      <alignment horizontal="right" vertical="center"/>
      <protection locked="0"/>
    </xf>
    <xf numFmtId="0" fontId="58" fillId="0" borderId="0" xfId="0" applyFont="1"/>
    <xf numFmtId="4" fontId="20" fillId="2" borderId="1" xfId="1" applyNumberFormat="1" applyFont="1" applyFill="1" applyBorder="1" applyAlignment="1" applyProtection="1">
      <alignment horizontal="right" vertical="center" wrapText="1"/>
      <protection locked="0"/>
    </xf>
    <xf numFmtId="4" fontId="20" fillId="4" borderId="1" xfId="1" applyNumberFormat="1" applyFont="1" applyFill="1" applyBorder="1" applyAlignment="1" applyProtection="1">
      <alignment horizontal="right" vertical="center"/>
    </xf>
    <xf numFmtId="4" fontId="20" fillId="4" borderId="1" xfId="1" applyNumberFormat="1" applyFont="1" applyFill="1" applyBorder="1" applyAlignment="1" applyProtection="1">
      <alignment horizontal="right" vertical="center" wrapText="1"/>
    </xf>
    <xf numFmtId="4" fontId="16" fillId="4" borderId="1" xfId="1" applyNumberFormat="1" applyFont="1" applyFill="1" applyBorder="1" applyAlignment="1" applyProtection="1">
      <alignment horizontal="right" vertical="center" wrapText="1"/>
    </xf>
    <xf numFmtId="0" fontId="16" fillId="0" borderId="1" xfId="1" applyFont="1" applyFill="1" applyBorder="1" applyAlignment="1" applyProtection="1">
      <alignment horizontal="left" vertical="center" wrapText="1"/>
    </xf>
    <xf numFmtId="4" fontId="59" fillId="2" borderId="1" xfId="1" applyNumberFormat="1" applyFont="1" applyFill="1" applyBorder="1" applyAlignment="1" applyProtection="1">
      <alignment horizontal="right" vertical="center" wrapText="1"/>
      <protection locked="0"/>
    </xf>
    <xf numFmtId="0" fontId="59" fillId="0" borderId="1" xfId="1" applyFont="1" applyFill="1" applyBorder="1" applyAlignment="1" applyProtection="1">
      <alignment horizontal="left" vertical="center" wrapText="1" indent="1"/>
    </xf>
    <xf numFmtId="0" fontId="59" fillId="0" borderId="1" xfId="1" applyFont="1" applyFill="1" applyBorder="1" applyAlignment="1" applyProtection="1">
      <alignment horizontal="left" vertical="center" wrapText="1"/>
    </xf>
    <xf numFmtId="49" fontId="59" fillId="0" borderId="1" xfId="1" applyNumberFormat="1" applyFont="1" applyFill="1" applyBorder="1" applyAlignment="1" applyProtection="1">
      <alignment horizontal="left" vertical="center" wrapText="1" indent="1"/>
    </xf>
    <xf numFmtId="4" fontId="16" fillId="2" borderId="1" xfId="1" applyNumberFormat="1" applyFont="1" applyFill="1" applyBorder="1" applyAlignment="1" applyProtection="1">
      <alignment horizontal="right" vertical="center" wrapText="1"/>
      <protection locked="0"/>
    </xf>
    <xf numFmtId="4" fontId="48" fillId="0" borderId="0" xfId="0" applyNumberFormat="1" applyFont="1" applyFill="1" applyAlignment="1">
      <alignment horizontal="right" vertical="center"/>
    </xf>
    <xf numFmtId="3" fontId="59" fillId="2" borderId="1" xfId="1" applyNumberFormat="1" applyFont="1" applyFill="1" applyBorder="1" applyAlignment="1" applyProtection="1">
      <alignment horizontal="right" vertical="center" wrapText="1"/>
      <protection locked="0"/>
    </xf>
    <xf numFmtId="0" fontId="16" fillId="0" borderId="1" xfId="1" applyFont="1" applyFill="1" applyBorder="1" applyAlignment="1" applyProtection="1">
      <alignment horizontal="center" wrapText="1"/>
    </xf>
    <xf numFmtId="4" fontId="59" fillId="2" borderId="1" xfId="1" applyNumberFormat="1" applyFont="1" applyFill="1" applyBorder="1" applyAlignment="1" applyProtection="1">
      <alignment horizontal="right" vertical="center"/>
      <protection locked="0"/>
    </xf>
    <xf numFmtId="49" fontId="59" fillId="0" borderId="1" xfId="1" applyNumberFormat="1" applyFont="1" applyFill="1" applyBorder="1" applyAlignment="1" applyProtection="1">
      <alignment horizontal="center" vertical="center" wrapText="1"/>
    </xf>
    <xf numFmtId="1" fontId="16" fillId="0" borderId="1" xfId="2" applyNumberFormat="1" applyFont="1" applyFill="1" applyBorder="1" applyAlignment="1" applyProtection="1">
      <alignment horizontal="left" vertical="center" wrapText="1"/>
      <protection locked="0"/>
    </xf>
    <xf numFmtId="1" fontId="16" fillId="0" borderId="1" xfId="2" applyNumberFormat="1" applyFont="1" applyFill="1" applyBorder="1" applyAlignment="1" applyProtection="1">
      <alignment horizontal="center" wrapText="1"/>
      <protection locked="0"/>
    </xf>
    <xf numFmtId="1" fontId="16" fillId="0" borderId="1" xfId="2" applyNumberFormat="1" applyFont="1" applyFill="1" applyBorder="1" applyAlignment="1" applyProtection="1">
      <alignment horizontal="center" vertical="center" wrapText="1"/>
      <protection locked="0"/>
    </xf>
    <xf numFmtId="0" fontId="59" fillId="0" borderId="5" xfId="1" applyFont="1" applyFill="1" applyBorder="1" applyAlignment="1" applyProtection="1">
      <alignment horizontal="left" vertical="center" wrapText="1"/>
    </xf>
    <xf numFmtId="0" fontId="48" fillId="0" borderId="1" xfId="0" applyFont="1" applyBorder="1" applyAlignment="1">
      <alignment horizontal="center"/>
    </xf>
    <xf numFmtId="0" fontId="60" fillId="0" borderId="0" xfId="0" applyFont="1" applyAlignment="1">
      <alignment horizontal="left" vertical="center"/>
    </xf>
    <xf numFmtId="0" fontId="59" fillId="0" borderId="1" xfId="1" applyFont="1" applyFill="1" applyBorder="1" applyAlignment="1" applyProtection="1">
      <alignment horizontal="center" wrapText="1"/>
    </xf>
    <xf numFmtId="4" fontId="48" fillId="0" borderId="0" xfId="0" applyNumberFormat="1" applyFont="1" applyAlignment="1">
      <alignment horizontal="right"/>
    </xf>
    <xf numFmtId="0" fontId="48" fillId="6" borderId="0" xfId="0" applyFont="1" applyFill="1" applyAlignment="1">
      <alignment horizontal="left" wrapText="1"/>
    </xf>
    <xf numFmtId="0" fontId="0" fillId="0" borderId="1" xfId="0" applyBorder="1" applyAlignment="1">
      <alignment horizontal="left" vertical="center"/>
    </xf>
    <xf numFmtId="0" fontId="17" fillId="0" borderId="1" xfId="4" applyFont="1" applyBorder="1" applyAlignment="1" applyProtection="1">
      <alignment horizontal="left" vertical="center" wrapText="1"/>
      <protection locked="0"/>
    </xf>
    <xf numFmtId="0" fontId="0" fillId="0" borderId="1" xfId="0" applyBorder="1" applyAlignment="1">
      <alignment vertical="center"/>
    </xf>
    <xf numFmtId="0" fontId="0" fillId="0" borderId="1" xfId="0" applyBorder="1" applyAlignment="1">
      <alignment horizontal="center" vertical="center"/>
    </xf>
    <xf numFmtId="0" fontId="44" fillId="0" borderId="1" xfId="0" applyFont="1" applyBorder="1" applyAlignment="1">
      <alignment vertical="center"/>
    </xf>
    <xf numFmtId="2" fontId="17" fillId="0" borderId="1" xfId="4" applyNumberFormat="1" applyFont="1" applyBorder="1" applyAlignment="1" applyProtection="1">
      <alignment horizontal="right" vertical="center" wrapText="1"/>
      <protection locked="0"/>
    </xf>
    <xf numFmtId="0" fontId="0" fillId="0" borderId="1" xfId="0" applyFill="1" applyBorder="1" applyAlignment="1">
      <alignment horizontal="center" vertical="center"/>
    </xf>
    <xf numFmtId="0" fontId="0" fillId="0" borderId="29" xfId="0" applyBorder="1" applyAlignment="1">
      <alignment horizontal="center" vertical="center"/>
    </xf>
    <xf numFmtId="0" fontId="0" fillId="0" borderId="29" xfId="0" applyBorder="1" applyAlignment="1">
      <alignment vertical="center"/>
    </xf>
    <xf numFmtId="0" fontId="0" fillId="0" borderId="2" xfId="0" applyBorder="1" applyAlignment="1">
      <alignment horizontal="center" vertical="center"/>
    </xf>
    <xf numFmtId="0" fontId="0" fillId="0" borderId="1" xfId="0" applyBorder="1" applyAlignment="1">
      <alignment vertical="center" wrapText="1"/>
    </xf>
    <xf numFmtId="0" fontId="0" fillId="0" borderId="0" xfId="0" applyAlignment="1">
      <alignment horizontal="center" vertical="center"/>
    </xf>
    <xf numFmtId="0" fontId="17" fillId="0" borderId="1" xfId="17" applyFont="1" applyBorder="1" applyAlignment="1" applyProtection="1">
      <alignment vertical="center" wrapText="1"/>
      <protection locked="0"/>
    </xf>
    <xf numFmtId="0" fontId="61" fillId="0" borderId="1" xfId="17" applyFont="1" applyBorder="1" applyAlignment="1" applyProtection="1">
      <alignment horizontal="right" vertical="center" wrapText="1"/>
      <protection locked="0"/>
    </xf>
    <xf numFmtId="0" fontId="62" fillId="0" borderId="0" xfId="0" applyFont="1"/>
    <xf numFmtId="14" fontId="0" fillId="0" borderId="1" xfId="0" applyNumberFormat="1" applyBorder="1" applyAlignment="1">
      <alignment horizontal="right" vertical="center"/>
    </xf>
    <xf numFmtId="0" fontId="17" fillId="0" borderId="1" xfId="17" applyFont="1" applyFill="1" applyBorder="1" applyAlignment="1" applyProtection="1">
      <alignment vertical="center" wrapText="1"/>
      <protection locked="0"/>
    </xf>
    <xf numFmtId="2" fontId="17" fillId="0" borderId="1" xfId="17" applyNumberFormat="1" applyFont="1" applyFill="1" applyBorder="1" applyAlignment="1" applyProtection="1">
      <alignment horizontal="right" vertical="center" wrapText="1"/>
      <protection locked="0"/>
    </xf>
    <xf numFmtId="0" fontId="0" fillId="0" borderId="1" xfId="0" applyFill="1" applyBorder="1" applyAlignment="1">
      <alignment vertical="center"/>
    </xf>
    <xf numFmtId="0" fontId="12" fillId="0" borderId="1" xfId="0" applyFont="1" applyFill="1" applyBorder="1" applyAlignment="1">
      <alignment vertical="center"/>
    </xf>
    <xf numFmtId="0" fontId="17" fillId="0" borderId="29" xfId="17" applyFont="1" applyFill="1" applyBorder="1" applyAlignment="1" applyProtection="1">
      <alignment vertical="center" wrapText="1"/>
      <protection locked="0"/>
    </xf>
    <xf numFmtId="0" fontId="0" fillId="0" borderId="29" xfId="0" applyFill="1" applyBorder="1" applyAlignment="1">
      <alignment vertical="center"/>
    </xf>
    <xf numFmtId="0" fontId="0" fillId="0" borderId="29" xfId="0" applyFill="1" applyBorder="1" applyAlignment="1">
      <alignment horizontal="center" vertical="center"/>
    </xf>
    <xf numFmtId="2" fontId="17" fillId="0" borderId="1" xfId="17" applyNumberFormat="1" applyFont="1" applyFill="1" applyBorder="1" applyAlignment="1" applyProtection="1">
      <alignment vertical="center" wrapText="1"/>
      <protection locked="0"/>
    </xf>
    <xf numFmtId="0" fontId="12" fillId="0" borderId="1" xfId="0" applyFont="1" applyFill="1" applyBorder="1" applyAlignment="1">
      <alignment horizontal="center" vertical="center"/>
    </xf>
    <xf numFmtId="0" fontId="0" fillId="4" borderId="0" xfId="0" applyFill="1" applyAlignment="1" applyProtection="1">
      <alignment horizontal="right"/>
      <protection locked="0"/>
    </xf>
    <xf numFmtId="0" fontId="0" fillId="4" borderId="0" xfId="0" applyFill="1" applyBorder="1" applyAlignment="1" applyProtection="1">
      <alignment horizontal="right"/>
      <protection locked="0"/>
    </xf>
    <xf numFmtId="0" fontId="0" fillId="4" borderId="0" xfId="0" applyFill="1" applyAlignment="1" applyProtection="1">
      <alignment horizontal="right"/>
    </xf>
    <xf numFmtId="0" fontId="0" fillId="0" borderId="0" xfId="0" applyFill="1" applyAlignment="1" applyProtection="1">
      <alignment horizontal="right"/>
    </xf>
    <xf numFmtId="0" fontId="19" fillId="4" borderId="1" xfId="4" applyFont="1" applyFill="1" applyBorder="1" applyAlignment="1" applyProtection="1">
      <alignment horizontal="right" vertical="center" wrapText="1"/>
    </xf>
    <xf numFmtId="14" fontId="22" fillId="0" borderId="2" xfId="14" applyNumberFormat="1" applyFont="1" applyBorder="1" applyAlignment="1" applyProtection="1">
      <alignment horizontal="right" vertical="center" wrapText="1"/>
      <protection locked="0"/>
    </xf>
    <xf numFmtId="14" fontId="22" fillId="0" borderId="2" xfId="14" applyNumberFormat="1" applyFont="1" applyBorder="1" applyAlignment="1" applyProtection="1">
      <alignment horizontal="right" wrapText="1"/>
      <protection locked="0"/>
    </xf>
    <xf numFmtId="14" fontId="22" fillId="0" borderId="2" xfId="14" applyNumberFormat="1" applyFont="1" applyFill="1" applyBorder="1" applyAlignment="1" applyProtection="1">
      <alignment horizontal="right" vertical="center" wrapText="1"/>
      <protection locked="0"/>
    </xf>
    <xf numFmtId="14" fontId="22" fillId="0" borderId="2" xfId="14" applyNumberFormat="1" applyFont="1" applyFill="1" applyBorder="1" applyAlignment="1" applyProtection="1">
      <alignment horizontal="right" wrapText="1"/>
      <protection locked="0"/>
    </xf>
    <xf numFmtId="14" fontId="22" fillId="0" borderId="1" xfId="14" applyNumberFormat="1" applyFont="1" applyFill="1" applyBorder="1" applyAlignment="1" applyProtection="1">
      <alignment horizontal="right" wrapText="1"/>
      <protection locked="0"/>
    </xf>
    <xf numFmtId="14" fontId="22" fillId="0" borderId="2" xfId="5" applyNumberFormat="1" applyFont="1" applyBorder="1" applyAlignment="1" applyProtection="1">
      <alignment horizontal="right" wrapText="1"/>
      <protection locked="0"/>
    </xf>
    <xf numFmtId="0" fontId="0" fillId="0" borderId="0" xfId="0" applyAlignment="1" applyProtection="1">
      <alignment horizontal="right"/>
      <protection locked="0"/>
    </xf>
    <xf numFmtId="0" fontId="0" fillId="0" borderId="0" xfId="0" applyAlignment="1">
      <alignment horizontal="right"/>
    </xf>
    <xf numFmtId="0" fontId="16" fillId="0" borderId="45" xfId="2" applyFont="1" applyFill="1" applyBorder="1" applyAlignment="1" applyProtection="1">
      <alignment horizontal="left" vertical="top" wrapText="1"/>
      <protection locked="0"/>
    </xf>
    <xf numFmtId="0" fontId="16" fillId="0" borderId="1" xfId="2" applyFont="1" applyFill="1" applyBorder="1" applyAlignment="1" applyProtection="1">
      <alignment horizontal="right" vertical="top" wrapText="1"/>
      <protection locked="0"/>
    </xf>
    <xf numFmtId="0" fontId="16" fillId="2" borderId="1" xfId="0" applyFont="1" applyFill="1" applyBorder="1" applyAlignment="1" applyProtection="1">
      <alignment horizontal="right"/>
      <protection locked="0"/>
    </xf>
    <xf numFmtId="0" fontId="16" fillId="2" borderId="1" xfId="0"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center" wrapText="1"/>
      <protection locked="0"/>
    </xf>
    <xf numFmtId="0" fontId="63" fillId="0" borderId="0" xfId="0" applyFont="1" applyAlignment="1">
      <alignment wrapText="1"/>
    </xf>
    <xf numFmtId="49" fontId="0" fillId="0" borderId="27" xfId="0" applyNumberFormat="1" applyBorder="1" applyAlignment="1">
      <alignment horizontal="left" vertical="center"/>
    </xf>
    <xf numFmtId="1" fontId="16" fillId="0" borderId="7" xfId="2" applyNumberFormat="1" applyFont="1" applyFill="1" applyBorder="1" applyAlignment="1" applyProtection="1">
      <alignment horizontal="left" vertical="center" wrapText="1"/>
      <protection locked="0"/>
    </xf>
    <xf numFmtId="0" fontId="16" fillId="0" borderId="46" xfId="2" applyFont="1" applyFill="1" applyBorder="1" applyAlignment="1" applyProtection="1">
      <alignment horizontal="left" vertical="top" wrapText="1"/>
      <protection locked="0"/>
    </xf>
    <xf numFmtId="1" fontId="16" fillId="0" borderId="26" xfId="2" applyNumberFormat="1" applyFont="1" applyFill="1" applyBorder="1" applyAlignment="1" applyProtection="1">
      <alignment horizontal="left" vertical="top" wrapText="1"/>
      <protection locked="0"/>
    </xf>
    <xf numFmtId="0" fontId="64" fillId="7" borderId="5" xfId="0" applyFont="1" applyFill="1" applyBorder="1" applyAlignment="1">
      <alignment horizontal="center" vertical="center" wrapText="1"/>
    </xf>
    <xf numFmtId="0" fontId="16" fillId="2" borderId="1" xfId="0" applyFont="1" applyFill="1" applyBorder="1" applyAlignment="1" applyProtection="1">
      <alignment vertical="center"/>
      <protection locked="0"/>
    </xf>
    <xf numFmtId="0" fontId="16" fillId="0" borderId="5" xfId="2" applyFont="1" applyFill="1" applyBorder="1" applyAlignment="1" applyProtection="1">
      <alignment horizontal="left" vertical="top" wrapText="1"/>
      <protection locked="0"/>
    </xf>
    <xf numFmtId="0" fontId="16" fillId="2" borderId="1" xfId="0" applyFont="1" applyFill="1" applyBorder="1" applyProtection="1">
      <protection locked="0"/>
    </xf>
    <xf numFmtId="1" fontId="10" fillId="0" borderId="1" xfId="3" applyNumberFormat="1" applyFont="1" applyBorder="1" applyAlignment="1" applyProtection="1">
      <alignment horizontal="right"/>
      <protection locked="0"/>
    </xf>
    <xf numFmtId="0" fontId="16" fillId="4" borderId="0" xfId="0" applyFont="1" applyFill="1" applyAlignment="1" applyProtection="1">
      <alignment horizontal="right"/>
    </xf>
    <xf numFmtId="0" fontId="20" fillId="2" borderId="0" xfId="0" applyFont="1" applyFill="1" applyBorder="1" applyAlignment="1" applyProtection="1">
      <alignment horizontal="right"/>
    </xf>
    <xf numFmtId="0" fontId="20" fillId="4" borderId="6" xfId="2" applyFont="1" applyFill="1" applyBorder="1" applyAlignment="1" applyProtection="1">
      <alignment horizontal="right" vertical="center" wrapText="1"/>
    </xf>
    <xf numFmtId="14" fontId="10" fillId="0" borderId="1" xfId="3" applyNumberFormat="1" applyFont="1" applyBorder="1" applyAlignment="1" applyProtection="1">
      <alignment horizontal="right"/>
      <protection locked="0"/>
    </xf>
    <xf numFmtId="14" fontId="10" fillId="0" borderId="1" xfId="3" applyNumberFormat="1" applyFont="1" applyBorder="1" applyAlignment="1" applyProtection="1">
      <alignment horizontal="right" vertical="center"/>
      <protection locked="0"/>
    </xf>
    <xf numFmtId="14" fontId="0" fillId="0" borderId="27" xfId="0" applyNumberFormat="1" applyBorder="1" applyAlignment="1">
      <alignment horizontal="right" vertical="center"/>
    </xf>
    <xf numFmtId="0" fontId="20" fillId="2" borderId="0" xfId="0" applyFont="1" applyFill="1" applyAlignment="1" applyProtection="1">
      <alignment horizontal="right"/>
      <protection locked="0"/>
    </xf>
    <xf numFmtId="0" fontId="16" fillId="2" borderId="0" xfId="0" applyFont="1" applyFill="1" applyAlignment="1" applyProtection="1">
      <alignment horizontal="right"/>
      <protection locked="0"/>
    </xf>
    <xf numFmtId="0" fontId="10" fillId="2" borderId="0" xfId="0" applyFont="1" applyFill="1" applyAlignment="1">
      <alignment horizontal="right"/>
    </xf>
    <xf numFmtId="2" fontId="16" fillId="0" borderId="1" xfId="2" applyNumberFormat="1" applyFont="1" applyFill="1" applyBorder="1" applyAlignment="1" applyProtection="1">
      <alignment horizontal="right" vertical="top" wrapText="1"/>
      <protection locked="0"/>
    </xf>
    <xf numFmtId="0" fontId="0" fillId="8" borderId="1" xfId="0" applyFill="1" applyBorder="1" applyAlignment="1" applyProtection="1">
      <alignment horizontal="right"/>
    </xf>
    <xf numFmtId="0" fontId="25" fillId="8" borderId="2" xfId="15" applyFont="1" applyFill="1" applyBorder="1" applyAlignment="1" applyProtection="1">
      <alignment vertical="center" wrapText="1"/>
      <protection locked="0"/>
    </xf>
    <xf numFmtId="2" fontId="12" fillId="8" borderId="1" xfId="0" applyNumberFormat="1" applyFont="1" applyFill="1" applyBorder="1" applyAlignment="1" applyProtection="1"/>
    <xf numFmtId="0" fontId="25" fillId="8" borderId="16" xfId="15" applyFont="1" applyFill="1" applyBorder="1" applyAlignment="1" applyProtection="1">
      <alignment vertical="center" wrapText="1"/>
      <protection locked="0"/>
    </xf>
    <xf numFmtId="49" fontId="0" fillId="8" borderId="1" xfId="0" applyNumberFormat="1" applyFill="1" applyBorder="1" applyAlignment="1" applyProtection="1">
      <alignment horizontal="center"/>
    </xf>
    <xf numFmtId="49" fontId="48" fillId="8" borderId="1" xfId="9" applyNumberFormat="1" applyFont="1" applyFill="1" applyBorder="1" applyAlignment="1" applyProtection="1">
      <alignment vertical="center"/>
      <protection locked="0"/>
    </xf>
    <xf numFmtId="49" fontId="25" fillId="8" borderId="1" xfId="9" applyNumberFormat="1" applyFont="1" applyFill="1" applyBorder="1" applyAlignment="1" applyProtection="1">
      <alignment vertical="center"/>
      <protection locked="0"/>
    </xf>
    <xf numFmtId="2" fontId="51" fillId="8" borderId="1" xfId="0" applyNumberFormat="1" applyFont="1" applyFill="1" applyBorder="1" applyAlignment="1" applyProtection="1"/>
    <xf numFmtId="0" fontId="12" fillId="8" borderId="1" xfId="0" applyFont="1" applyFill="1" applyBorder="1"/>
    <xf numFmtId="0" fontId="0" fillId="8" borderId="29" xfId="0" applyFill="1" applyBorder="1" applyAlignment="1" applyProtection="1">
      <alignment horizontal="right"/>
    </xf>
    <xf numFmtId="2" fontId="51" fillId="8" borderId="29" xfId="0" applyNumberFormat="1" applyFont="1" applyFill="1" applyBorder="1" applyAlignment="1" applyProtection="1"/>
    <xf numFmtId="49" fontId="0" fillId="8" borderId="29" xfId="0" applyNumberFormat="1" applyFill="1" applyBorder="1" applyAlignment="1" applyProtection="1">
      <alignment horizontal="center"/>
    </xf>
    <xf numFmtId="49" fontId="12" fillId="8" borderId="1" xfId="0" applyNumberFormat="1" applyFont="1" applyFill="1" applyBorder="1" applyAlignment="1" applyProtection="1">
      <alignment horizontal="center"/>
    </xf>
    <xf numFmtId="2" fontId="16" fillId="8" borderId="1" xfId="3" applyNumberFormat="1" applyFont="1" applyFill="1" applyBorder="1" applyAlignment="1" applyProtection="1">
      <protection locked="0"/>
    </xf>
    <xf numFmtId="49" fontId="40" fillId="8" borderId="1" xfId="0" applyNumberFormat="1" applyFont="1" applyFill="1" applyBorder="1" applyAlignment="1">
      <alignment horizontal="center"/>
    </xf>
    <xf numFmtId="0" fontId="40" fillId="8" borderId="1" xfId="0" applyFont="1" applyFill="1" applyBorder="1" applyAlignment="1">
      <alignment horizontal="center"/>
    </xf>
    <xf numFmtId="0" fontId="41" fillId="8" borderId="1" xfId="0" applyFont="1" applyFill="1" applyBorder="1" applyAlignment="1">
      <alignment horizontal="center"/>
    </xf>
    <xf numFmtId="2" fontId="12" fillId="8" borderId="1" xfId="0" applyNumberFormat="1" applyFont="1" applyFill="1" applyBorder="1" applyAlignment="1">
      <alignment vertical="top" wrapText="1"/>
    </xf>
    <xf numFmtId="0" fontId="0" fillId="8" borderId="1" xfId="0" applyFill="1" applyBorder="1" applyAlignment="1">
      <alignment horizontal="center" vertical="top" wrapText="1"/>
    </xf>
    <xf numFmtId="0" fontId="0" fillId="8" borderId="29" xfId="0" applyFill="1" applyBorder="1" applyAlignment="1">
      <alignment horizontal="center" vertical="top" wrapText="1"/>
    </xf>
    <xf numFmtId="0" fontId="0" fillId="8" borderId="1" xfId="0" applyFill="1" applyBorder="1" applyAlignment="1" applyProtection="1">
      <alignment horizontal="center"/>
    </xf>
    <xf numFmtId="0" fontId="25" fillId="8" borderId="1" xfId="15" applyFont="1" applyFill="1" applyBorder="1" applyAlignment="1" applyProtection="1">
      <alignment vertical="center" wrapText="1"/>
      <protection locked="0"/>
    </xf>
    <xf numFmtId="2" fontId="10" fillId="8" borderId="1" xfId="3" applyNumberFormat="1" applyFont="1" applyFill="1" applyBorder="1" applyAlignment="1" applyProtection="1"/>
    <xf numFmtId="49" fontId="42" fillId="8" borderId="1" xfId="0" applyNumberFormat="1" applyFont="1" applyFill="1" applyBorder="1" applyAlignment="1">
      <alignment horizontal="center"/>
    </xf>
    <xf numFmtId="49" fontId="43" fillId="8" borderId="1" xfId="0" applyNumberFormat="1" applyFont="1" applyFill="1" applyBorder="1" applyAlignment="1">
      <alignment horizontal="center"/>
    </xf>
    <xf numFmtId="49" fontId="44" fillId="8" borderId="1" xfId="0" applyNumberFormat="1" applyFont="1" applyFill="1" applyBorder="1" applyAlignment="1">
      <alignment horizontal="center" vertical="center"/>
    </xf>
    <xf numFmtId="0" fontId="12" fillId="8" borderId="1" xfId="0" applyFont="1" applyFill="1" applyBorder="1" applyAlignment="1" applyProtection="1">
      <alignment horizontal="center" vertical="center"/>
    </xf>
    <xf numFmtId="0" fontId="41" fillId="8" borderId="1" xfId="0" applyFont="1" applyFill="1" applyBorder="1" applyAlignment="1">
      <alignment horizontal="center" vertical="center"/>
    </xf>
    <xf numFmtId="2" fontId="12" fillId="8" borderId="2" xfId="0" applyNumberFormat="1" applyFont="1" applyFill="1" applyBorder="1" applyAlignment="1">
      <alignment vertical="top" wrapText="1"/>
    </xf>
    <xf numFmtId="49" fontId="41" fillId="8" borderId="1" xfId="0" applyNumberFormat="1" applyFont="1" applyFill="1" applyBorder="1" applyAlignment="1">
      <alignment horizontal="center" vertical="center"/>
    </xf>
    <xf numFmtId="2" fontId="51" fillId="8" borderId="5" xfId="0" applyNumberFormat="1" applyFont="1" applyFill="1" applyBorder="1" applyAlignment="1" applyProtection="1"/>
    <xf numFmtId="49" fontId="12" fillId="8" borderId="1" xfId="0" applyNumberFormat="1" applyFont="1" applyFill="1" applyBorder="1" applyAlignment="1" applyProtection="1">
      <alignment horizontal="center" vertical="center"/>
    </xf>
    <xf numFmtId="2" fontId="12" fillId="8" borderId="5" xfId="0" applyNumberFormat="1" applyFont="1" applyFill="1" applyBorder="1" applyAlignment="1" applyProtection="1"/>
    <xf numFmtId="2" fontId="12" fillId="8" borderId="36" xfId="0" applyNumberFormat="1" applyFont="1" applyFill="1" applyBorder="1" applyAlignment="1" applyProtection="1"/>
    <xf numFmtId="2" fontId="12" fillId="8" borderId="17" xfId="0" applyNumberFormat="1" applyFont="1" applyFill="1" applyBorder="1" applyAlignment="1" applyProtection="1"/>
    <xf numFmtId="2" fontId="16" fillId="8" borderId="17" xfId="3" applyNumberFormat="1" applyFont="1" applyFill="1" applyBorder="1" applyAlignment="1" applyProtection="1">
      <protection locked="0"/>
    </xf>
    <xf numFmtId="2" fontId="12" fillId="8" borderId="5" xfId="3" applyNumberFormat="1" applyFont="1" applyFill="1" applyBorder="1" applyAlignment="1" applyProtection="1">
      <protection locked="0"/>
    </xf>
    <xf numFmtId="2" fontId="12" fillId="8" borderId="0" xfId="3" applyNumberFormat="1" applyFont="1" applyFill="1" applyBorder="1" applyAlignment="1" applyProtection="1">
      <protection locked="0"/>
    </xf>
    <xf numFmtId="2" fontId="12" fillId="8" borderId="1" xfId="3" applyNumberFormat="1" applyFont="1" applyFill="1" applyBorder="1" applyAlignment="1" applyProtection="1">
      <protection locked="0"/>
    </xf>
    <xf numFmtId="49" fontId="0" fillId="8" borderId="1" xfId="0" applyNumberFormat="1" applyFill="1" applyBorder="1" applyAlignment="1">
      <alignment horizontal="center" vertical="center"/>
    </xf>
    <xf numFmtId="49" fontId="0" fillId="8" borderId="1" xfId="0" applyNumberFormat="1" applyFill="1" applyBorder="1" applyAlignment="1" applyProtection="1">
      <alignment horizontal="center" vertical="center"/>
    </xf>
    <xf numFmtId="0" fontId="43" fillId="8" borderId="1" xfId="0" applyFont="1" applyFill="1" applyBorder="1" applyAlignment="1">
      <alignment horizontal="center" vertical="center"/>
    </xf>
    <xf numFmtId="0" fontId="35" fillId="8" borderId="1" xfId="16" applyFill="1" applyBorder="1" applyAlignment="1" applyProtection="1">
      <alignment horizontal="right"/>
    </xf>
    <xf numFmtId="2" fontId="10" fillId="8" borderId="1" xfId="3" applyNumberFormat="1" applyFont="1" applyFill="1" applyBorder="1" applyAlignment="1" applyProtection="1">
      <alignment vertical="center"/>
      <protection locked="0"/>
    </xf>
    <xf numFmtId="0" fontId="10" fillId="8" borderId="1" xfId="3" applyFill="1" applyBorder="1" applyAlignment="1" applyProtection="1">
      <alignment horizontal="center" vertical="center"/>
      <protection locked="0"/>
    </xf>
    <xf numFmtId="2" fontId="16" fillId="8" borderId="1" xfId="15" applyNumberFormat="1" applyFont="1" applyFill="1" applyBorder="1" applyAlignment="1" applyProtection="1">
      <alignment vertical="center"/>
      <protection locked="0"/>
    </xf>
    <xf numFmtId="0" fontId="0" fillId="8" borderId="1" xfId="0" applyFill="1" applyBorder="1" applyAlignment="1" applyProtection="1">
      <alignment horizontal="center" vertical="center"/>
    </xf>
    <xf numFmtId="49" fontId="41" fillId="8" borderId="1" xfId="0" applyNumberFormat="1" applyFont="1" applyFill="1" applyBorder="1" applyAlignment="1">
      <alignment horizontal="center"/>
    </xf>
    <xf numFmtId="0" fontId="16" fillId="8" borderId="1" xfId="3" applyFont="1" applyFill="1" applyBorder="1" applyProtection="1">
      <protection locked="0"/>
    </xf>
    <xf numFmtId="49" fontId="41" fillId="8" borderId="1" xfId="0" applyNumberFormat="1" applyFont="1" applyFill="1" applyBorder="1" applyAlignment="1">
      <alignment horizontal="center" wrapText="1"/>
    </xf>
    <xf numFmtId="2" fontId="41" fillId="8" borderId="1" xfId="0" applyNumberFormat="1" applyFont="1" applyFill="1" applyBorder="1" applyAlignment="1">
      <alignment vertical="center"/>
    </xf>
    <xf numFmtId="0" fontId="0" fillId="8" borderId="1" xfId="0" applyFill="1" applyBorder="1" applyAlignment="1" applyProtection="1">
      <alignment horizontal="right" vertical="center"/>
    </xf>
    <xf numFmtId="49" fontId="25" fillId="8" borderId="1" xfId="15" applyNumberFormat="1" applyFont="1" applyFill="1" applyBorder="1" applyAlignment="1" applyProtection="1">
      <alignment horizontal="center" vertical="center"/>
      <protection locked="0"/>
    </xf>
    <xf numFmtId="49" fontId="25" fillId="8" borderId="1" xfId="15" applyNumberFormat="1" applyFont="1" applyFill="1" applyBorder="1" applyAlignment="1" applyProtection="1">
      <alignment horizontal="center"/>
      <protection locked="0"/>
    </xf>
    <xf numFmtId="168" fontId="12" fillId="8" borderId="1" xfId="3" applyNumberFormat="1" applyFont="1" applyFill="1" applyBorder="1" applyAlignment="1" applyProtection="1">
      <alignment horizontal="right"/>
      <protection locked="0"/>
    </xf>
    <xf numFmtId="2" fontId="16" fillId="8" borderId="5" xfId="15" applyNumberFormat="1" applyFont="1" applyFill="1" applyBorder="1" applyAlignment="1" applyProtection="1">
      <alignment vertical="center"/>
      <protection locked="0"/>
    </xf>
    <xf numFmtId="14" fontId="12" fillId="8" borderId="1" xfId="0" applyNumberFormat="1" applyFont="1" applyFill="1" applyBorder="1" applyAlignment="1" applyProtection="1">
      <alignment horizontal="right"/>
    </xf>
    <xf numFmtId="4" fontId="20" fillId="4" borderId="1" xfId="0" applyNumberFormat="1" applyFont="1" applyFill="1" applyBorder="1" applyProtection="1"/>
    <xf numFmtId="4" fontId="16" fillId="0" borderId="1" xfId="2" applyNumberFormat="1" applyFont="1" applyBorder="1" applyAlignment="1" applyProtection="1">
      <alignment horizontal="right" vertical="center"/>
      <protection locked="0"/>
    </xf>
    <xf numFmtId="4" fontId="20" fillId="2" borderId="1" xfId="1" applyNumberFormat="1" applyFont="1" applyFill="1" applyBorder="1" applyAlignment="1" applyProtection="1">
      <alignment horizontal="center" vertical="center"/>
      <protection locked="0"/>
    </xf>
    <xf numFmtId="2" fontId="20" fillId="4" borderId="1" xfId="0" applyNumberFormat="1" applyFont="1" applyFill="1" applyBorder="1" applyProtection="1"/>
    <xf numFmtId="0" fontId="65" fillId="0" borderId="39" xfId="15" applyFont="1" applyBorder="1" applyAlignment="1">
      <alignment vertical="center" wrapText="1"/>
    </xf>
    <xf numFmtId="0" fontId="65" fillId="0" borderId="40" xfId="15" applyFont="1" applyBorder="1" applyAlignment="1" applyProtection="1">
      <alignment vertical="center" wrapText="1"/>
      <protection locked="0"/>
    </xf>
    <xf numFmtId="0" fontId="65" fillId="0" borderId="41" xfId="15" applyFont="1" applyBorder="1" applyAlignment="1" applyProtection="1">
      <alignment vertical="center" wrapText="1"/>
      <protection locked="0"/>
    </xf>
    <xf numFmtId="0" fontId="65" fillId="0" borderId="5" xfId="15" applyFont="1" applyBorder="1" applyAlignment="1" applyProtection="1">
      <alignment vertical="center" wrapText="1"/>
      <protection locked="0"/>
    </xf>
    <xf numFmtId="0" fontId="10" fillId="0" borderId="34" xfId="3" applyFill="1" applyBorder="1" applyAlignment="1" applyProtection="1">
      <alignment horizontal="center"/>
    </xf>
    <xf numFmtId="0" fontId="10" fillId="0" borderId="0" xfId="3" applyFill="1" applyBorder="1" applyAlignment="1" applyProtection="1">
      <alignment horizontal="center"/>
    </xf>
    <xf numFmtId="14" fontId="20" fillId="2" borderId="0" xfId="9" applyNumberFormat="1" applyFont="1" applyFill="1" applyBorder="1" applyAlignment="1" applyProtection="1">
      <alignment horizontal="center" vertical="center"/>
    </xf>
    <xf numFmtId="0" fontId="29" fillId="3" borderId="5" xfId="9" applyFont="1" applyFill="1" applyBorder="1" applyAlignment="1" applyProtection="1">
      <alignment horizontal="center" vertical="center"/>
    </xf>
    <xf numFmtId="0" fontId="29" fillId="3" borderId="24" xfId="9" applyFont="1" applyFill="1" applyBorder="1" applyAlignment="1" applyProtection="1">
      <alignment horizontal="center" vertical="center"/>
    </xf>
    <xf numFmtId="0" fontId="29" fillId="3" borderId="4" xfId="9" applyFont="1" applyFill="1" applyBorder="1" applyAlignment="1" applyProtection="1">
      <alignment horizontal="center" vertical="center"/>
    </xf>
    <xf numFmtId="0" fontId="29" fillId="3" borderId="11" xfId="9" applyFont="1" applyFill="1" applyBorder="1" applyAlignment="1" applyProtection="1">
      <alignment horizontal="center" vertical="center"/>
    </xf>
    <xf numFmtId="0" fontId="29" fillId="3" borderId="10" xfId="9" applyFont="1" applyFill="1" applyBorder="1" applyAlignment="1" applyProtection="1">
      <alignment horizontal="center" vertical="center"/>
    </xf>
    <xf numFmtId="0" fontId="25" fillId="0" borderId="30" xfId="9" applyFont="1" applyBorder="1" applyAlignment="1" applyProtection="1">
      <alignment horizontal="center" vertical="center"/>
      <protection locked="0"/>
    </xf>
    <xf numFmtId="14" fontId="20" fillId="2" borderId="0" xfId="9" applyNumberFormat="1" applyFont="1" applyFill="1" applyBorder="1" applyAlignment="1" applyProtection="1">
      <alignment horizontal="left" vertical="center" wrapText="1"/>
    </xf>
    <xf numFmtId="14" fontId="20" fillId="2" borderId="30" xfId="9" applyNumberFormat="1" applyFont="1" applyFill="1" applyBorder="1" applyAlignment="1" applyProtection="1">
      <alignment horizontal="center" vertical="center" wrapText="1"/>
    </xf>
    <xf numFmtId="14" fontId="20" fillId="2" borderId="0" xfId="9" applyNumberFormat="1" applyFont="1" applyFill="1" applyBorder="1" applyAlignment="1" applyProtection="1">
      <alignment horizontal="center" vertical="center" wrapText="1"/>
    </xf>
    <xf numFmtId="0" fontId="25" fillId="0" borderId="0" xfId="9" applyFont="1" applyBorder="1" applyAlignment="1" applyProtection="1">
      <alignment horizontal="left" vertical="center" wrapText="1"/>
      <protection locked="0"/>
    </xf>
    <xf numFmtId="0" fontId="25" fillId="0" borderId="0" xfId="9" applyFont="1" applyBorder="1" applyAlignment="1" applyProtection="1">
      <alignment horizontal="left" vertical="center"/>
      <protection locked="0"/>
    </xf>
    <xf numFmtId="0" fontId="25" fillId="0" borderId="0" xfId="9" applyFont="1" applyFill="1" applyBorder="1" applyAlignment="1" applyProtection="1">
      <alignment horizontal="left" vertical="center" wrapText="1"/>
      <protection locked="0"/>
    </xf>
    <xf numFmtId="14" fontId="16" fillId="0" borderId="0" xfId="1" applyNumberFormat="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4" borderId="0" xfId="1" applyFont="1" applyFill="1" applyAlignment="1" applyProtection="1">
      <alignment horizontal="center" vertical="center"/>
    </xf>
    <xf numFmtId="14" fontId="16" fillId="0" borderId="0" xfId="1" applyNumberFormat="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2" borderId="0" xfId="1" applyFont="1" applyFill="1" applyBorder="1" applyAlignment="1" applyProtection="1">
      <alignment horizontal="center" vertical="center" wrapText="1"/>
    </xf>
    <xf numFmtId="0" fontId="20" fillId="4" borderId="0" xfId="0" applyFont="1" applyFill="1" applyBorder="1" applyAlignment="1" applyProtection="1">
      <alignment horizontal="left" vertical="center"/>
    </xf>
    <xf numFmtId="0" fontId="20" fillId="4" borderId="0" xfId="0" applyFont="1" applyFill="1" applyBorder="1" applyAlignment="1" applyProtection="1">
      <alignment horizontal="center" vertical="center"/>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pplyProtection="1">
      <alignment horizontal="left" vertical="center" wrapText="1"/>
    </xf>
    <xf numFmtId="0" fontId="20" fillId="4" borderId="5" xfId="1" applyFont="1" applyFill="1" applyBorder="1" applyAlignment="1" applyProtection="1">
      <alignment horizontal="center" vertical="center"/>
    </xf>
    <xf numFmtId="0" fontId="20" fillId="4" borderId="24"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15" fillId="4" borderId="29"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29" xfId="1" applyNumberFormat="1" applyFont="1" applyFill="1" applyBorder="1" applyAlignment="1" applyProtection="1">
      <alignment horizontal="center" vertical="center" wrapText="1"/>
    </xf>
    <xf numFmtId="3" fontId="20" fillId="4" borderId="2" xfId="1" applyNumberFormat="1" applyFont="1" applyFill="1" applyBorder="1" applyAlignment="1" applyProtection="1">
      <alignment horizontal="center" vertical="center" wrapText="1"/>
    </xf>
    <xf numFmtId="3" fontId="20" fillId="5" borderId="29" xfId="1" applyNumberFormat="1" applyFont="1" applyFill="1" applyBorder="1" applyAlignment="1" applyProtection="1">
      <alignment horizontal="center" vertical="center" wrapText="1"/>
    </xf>
    <xf numFmtId="3" fontId="20" fillId="5" borderId="2" xfId="1" applyNumberFormat="1" applyFont="1" applyFill="1" applyBorder="1" applyAlignment="1" applyProtection="1">
      <alignment horizontal="center" vertical="center" wrapText="1"/>
    </xf>
    <xf numFmtId="0" fontId="20" fillId="4" borderId="0" xfId="0" applyFont="1" applyFill="1" applyAlignment="1" applyProtection="1">
      <alignment horizontal="left"/>
    </xf>
    <xf numFmtId="0" fontId="16" fillId="2" borderId="0" xfId="0" applyFont="1" applyFill="1" applyAlignment="1" applyProtection="1">
      <alignment horizontal="left"/>
      <protection locked="0"/>
    </xf>
    <xf numFmtId="0" fontId="16" fillId="2" borderId="0"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wrapText="1"/>
      <protection locked="0"/>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14" fontId="20" fillId="2" borderId="0" xfId="10" applyNumberFormat="1" applyFont="1" applyFill="1" applyBorder="1" applyAlignment="1" applyProtection="1">
      <alignment horizontal="left" vertical="center" wrapText="1"/>
    </xf>
    <xf numFmtId="14" fontId="20" fillId="2" borderId="30" xfId="10" applyNumberFormat="1" applyFont="1" applyFill="1" applyBorder="1" applyAlignment="1" applyProtection="1">
      <alignment horizontal="center" vertical="center"/>
    </xf>
    <xf numFmtId="14" fontId="20" fillId="2" borderId="30" xfId="10" applyNumberFormat="1" applyFont="1" applyFill="1" applyBorder="1" applyAlignment="1" applyProtection="1">
      <alignment horizontal="center" vertical="center" wrapText="1"/>
    </xf>
    <xf numFmtId="14" fontId="20" fillId="2" borderId="0" xfId="10" applyNumberFormat="1" applyFont="1" applyFill="1" applyBorder="1" applyAlignment="1" applyProtection="1">
      <alignment horizontal="center" vertical="center" wrapText="1"/>
    </xf>
    <xf numFmtId="0" fontId="16" fillId="2" borderId="0" xfId="0" applyFont="1" applyFill="1" applyBorder="1" applyAlignment="1" applyProtection="1">
      <alignment horizontal="left" vertical="center" wrapText="1"/>
      <protection locked="0"/>
    </xf>
    <xf numFmtId="0" fontId="16" fillId="2" borderId="0" xfId="1" applyFont="1" applyFill="1" applyBorder="1" applyAlignment="1" applyProtection="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pplyProtection="1">
      <alignment horizontal="left" wrapText="1"/>
    </xf>
    <xf numFmtId="0" fontId="16" fillId="0" borderId="0" xfId="0" applyFont="1" applyAlignment="1" applyProtection="1">
      <alignment horizontal="left"/>
      <protection locked="0"/>
    </xf>
    <xf numFmtId="0" fontId="19" fillId="4" borderId="5" xfId="1" applyFont="1" applyFill="1" applyBorder="1" applyAlignment="1" applyProtection="1">
      <alignment horizontal="center" vertical="center"/>
    </xf>
    <xf numFmtId="0" fontId="19" fillId="4" borderId="24" xfId="1" applyFont="1" applyFill="1" applyBorder="1" applyAlignment="1" applyProtection="1">
      <alignment horizontal="center" vertical="center"/>
    </xf>
    <xf numFmtId="0" fontId="19" fillId="4" borderId="4" xfId="1" applyFont="1" applyFill="1" applyBorder="1" applyAlignment="1" applyProtection="1">
      <alignment horizontal="center" vertical="center"/>
    </xf>
    <xf numFmtId="0" fontId="19" fillId="4" borderId="0" xfId="0" applyFont="1" applyFill="1" applyAlignment="1" applyProtection="1">
      <alignment horizontal="left"/>
    </xf>
    <xf numFmtId="0" fontId="20" fillId="0" borderId="0" xfId="0" applyFont="1" applyBorder="1" applyAlignment="1" applyProtection="1">
      <alignment horizontal="center" vertical="center" wrapText="1"/>
      <protection locked="0"/>
    </xf>
    <xf numFmtId="0" fontId="16" fillId="4" borderId="0" xfId="1" applyFont="1" applyFill="1" applyAlignment="1" applyProtection="1">
      <alignment horizontal="right" vertical="center"/>
    </xf>
    <xf numFmtId="0" fontId="16" fillId="4" borderId="1" xfId="4" applyFont="1" applyFill="1" applyBorder="1" applyAlignment="1" applyProtection="1">
      <alignment horizontal="center" vertical="center" wrapText="1"/>
    </xf>
    <xf numFmtId="0" fontId="16" fillId="4" borderId="0" xfId="1" applyFont="1" applyFill="1" applyBorder="1" applyAlignment="1" applyProtection="1">
      <alignment horizontal="center" vertical="center"/>
    </xf>
    <xf numFmtId="0" fontId="15" fillId="4" borderId="0" xfId="0" applyFont="1" applyFill="1" applyAlignment="1" applyProtection="1">
      <alignment horizontal="left"/>
    </xf>
    <xf numFmtId="0" fontId="15" fillId="4" borderId="0" xfId="3" applyFont="1" applyFill="1" applyAlignment="1" applyProtection="1">
      <alignment horizontal="left"/>
    </xf>
    <xf numFmtId="0" fontId="15" fillId="0" borderId="0" xfId="3"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28" fillId="4" borderId="0" xfId="3" applyFont="1" applyFill="1" applyBorder="1" applyAlignment="1">
      <alignment horizontal="left" vertical="center" wrapText="1"/>
    </xf>
    <xf numFmtId="0" fontId="16" fillId="4" borderId="0" xfId="3" applyFont="1" applyFill="1" applyBorder="1" applyAlignment="1" applyProtection="1">
      <alignment horizontal="left" vertical="center"/>
    </xf>
    <xf numFmtId="0" fontId="17" fillId="0" borderId="24" xfId="3" applyFont="1" applyBorder="1" applyAlignment="1">
      <alignment horizontal="center" vertical="center"/>
    </xf>
  </cellXfs>
  <cellStyles count="18">
    <cellStyle name="Normal" xfId="0" builtinId="0"/>
    <cellStyle name="Normal 2" xfId="2"/>
    <cellStyle name="Normal 3" xfId="3"/>
    <cellStyle name="Normal 4" xfId="4"/>
    <cellStyle name="Normal 4 2" xfId="17"/>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 8" xfId="16"/>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30</xdr:row>
      <xdr:rowOff>171450</xdr:rowOff>
    </xdr:from>
    <xdr:to>
      <xdr:col>2</xdr:col>
      <xdr:colOff>1495425</xdr:colOff>
      <xdr:row>30</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26</xdr:row>
      <xdr:rowOff>171450</xdr:rowOff>
    </xdr:from>
    <xdr:to>
      <xdr:col>2</xdr:col>
      <xdr:colOff>1495425</xdr:colOff>
      <xdr:row>26</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26</xdr:row>
      <xdr:rowOff>152400</xdr:rowOff>
    </xdr:from>
    <xdr:to>
      <xdr:col>7</xdr:col>
      <xdr:colOff>9525</xdr:colOff>
      <xdr:row>26</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29</xdr:row>
      <xdr:rowOff>171450</xdr:rowOff>
    </xdr:from>
    <xdr:to>
      <xdr:col>2</xdr:col>
      <xdr:colOff>1495425</xdr:colOff>
      <xdr:row>29</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20S%20E%20R/Downloads/submissions_164261203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ed-data"/>
    </sheetNames>
    <sheetDataSet>
      <sheetData sheetId="0">
        <row r="2">
          <cell r="B2" t="e">
            <v>#N/A</v>
          </cell>
        </row>
        <row r="6">
          <cell r="B6" t="str">
            <v>სოფიო</v>
          </cell>
          <cell r="C6" t="str">
            <v>მდინარაძე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5"/>
  <sheetViews>
    <sheetView showGridLines="0" view="pageBreakPreview" topLeftCell="A13" zoomScaleNormal="100" zoomScaleSheetLayoutView="100" workbookViewId="0">
      <selection activeCell="D9" sqref="D9:D298"/>
    </sheetView>
  </sheetViews>
  <sheetFormatPr defaultColWidth="9.109375" defaultRowHeight="14.4"/>
  <cols>
    <col min="1" max="1" width="6.33203125" style="385" bestFit="1" customWidth="1"/>
    <col min="2" max="2" width="13.109375" style="522" customWidth="1"/>
    <col min="3" max="3" width="18.88671875" style="385" customWidth="1"/>
    <col min="4" max="4" width="15.109375" style="385" customWidth="1"/>
    <col min="5" max="5" width="21.88671875" style="385" customWidth="1"/>
    <col min="6" max="6" width="25.6640625" style="415" customWidth="1"/>
    <col min="7" max="7" width="19.109375" style="480" customWidth="1"/>
    <col min="8" max="8" width="18.33203125" style="415" customWidth="1"/>
    <col min="9" max="9" width="15.88671875" style="502" customWidth="1"/>
    <col min="10" max="10" width="17.44140625" style="502" customWidth="1"/>
    <col min="11" max="11" width="16.44140625" style="410" customWidth="1"/>
    <col min="12" max="12" width="13.109375" style="385" bestFit="1" customWidth="1"/>
    <col min="13" max="13" width="15.33203125" style="385" customWidth="1"/>
    <col min="14" max="16384" width="9.109375" style="385"/>
  </cols>
  <sheetData>
    <row r="1" spans="1:13" s="365" customFormat="1" ht="13.8">
      <c r="A1" s="213" t="s">
        <v>508</v>
      </c>
      <c r="B1" s="506"/>
      <c r="C1" s="366"/>
      <c r="D1" s="366"/>
      <c r="E1" s="367"/>
      <c r="F1" s="208"/>
      <c r="G1" s="477"/>
      <c r="H1" s="212"/>
      <c r="I1" s="492"/>
      <c r="J1" s="494"/>
      <c r="K1" s="367"/>
      <c r="L1" s="367"/>
      <c r="M1" s="369" t="s">
        <v>94</v>
      </c>
    </row>
    <row r="2" spans="1:13" s="365" customFormat="1" ht="13.8">
      <c r="A2" s="211" t="s">
        <v>124</v>
      </c>
      <c r="B2" s="507"/>
      <c r="C2" s="366"/>
      <c r="D2" s="366"/>
      <c r="E2" s="367"/>
      <c r="F2" s="208"/>
      <c r="G2" s="477"/>
      <c r="H2" s="210"/>
      <c r="I2" s="492"/>
      <c r="J2" s="494"/>
      <c r="K2" s="367"/>
      <c r="L2" s="367"/>
      <c r="M2" s="370" t="s">
        <v>514</v>
      </c>
    </row>
    <row r="3" spans="1:13" s="365" customFormat="1" ht="13.8">
      <c r="A3" s="371"/>
      <c r="B3" s="507"/>
      <c r="C3" s="372"/>
      <c r="D3" s="373"/>
      <c r="E3" s="367"/>
      <c r="F3" s="374"/>
      <c r="G3" s="477"/>
      <c r="H3" s="367"/>
      <c r="I3" s="493"/>
      <c r="J3" s="492"/>
      <c r="K3" s="367"/>
      <c r="L3" s="366"/>
      <c r="M3" s="376"/>
    </row>
    <row r="4" spans="1:13" s="365" customFormat="1" ht="13.8">
      <c r="A4" s="221" t="s">
        <v>254</v>
      </c>
      <c r="B4" s="508"/>
      <c r="C4" s="208"/>
      <c r="D4" s="710" t="s">
        <v>515</v>
      </c>
      <c r="E4" s="711"/>
      <c r="F4" s="711"/>
      <c r="G4" s="711"/>
      <c r="H4" s="711"/>
      <c r="I4" s="711"/>
      <c r="J4" s="503"/>
      <c r="K4" s="375"/>
      <c r="L4" s="377"/>
      <c r="M4" s="378"/>
    </row>
    <row r="5" spans="1:13" s="365" customFormat="1" thickBot="1">
      <c r="A5" s="209"/>
      <c r="B5" s="509"/>
      <c r="C5" s="379"/>
      <c r="D5" s="380"/>
      <c r="E5" s="367"/>
      <c r="F5" s="381"/>
      <c r="G5" s="477"/>
      <c r="H5" s="381"/>
      <c r="I5" s="494"/>
      <c r="J5" s="492"/>
      <c r="K5" s="375"/>
      <c r="L5" s="366"/>
      <c r="M5" s="376"/>
    </row>
    <row r="6" spans="1:13" ht="33" customHeight="1" thickBot="1">
      <c r="A6" s="382"/>
      <c r="B6" s="510"/>
      <c r="C6" s="383"/>
      <c r="D6" s="383"/>
      <c r="E6" s="713" t="s">
        <v>476</v>
      </c>
      <c r="F6" s="714"/>
      <c r="G6" s="714"/>
      <c r="H6" s="715"/>
      <c r="I6" s="716" t="s">
        <v>489</v>
      </c>
      <c r="J6" s="716"/>
      <c r="K6" s="716"/>
      <c r="L6" s="717"/>
      <c r="M6" s="384"/>
    </row>
    <row r="7" spans="1:13" s="393" customFormat="1" ht="48.6" thickBot="1">
      <c r="A7" s="386" t="s">
        <v>64</v>
      </c>
      <c r="B7" s="511" t="s">
        <v>125</v>
      </c>
      <c r="C7" s="387" t="s">
        <v>507</v>
      </c>
      <c r="D7" s="523" t="s">
        <v>260</v>
      </c>
      <c r="E7" s="388" t="s">
        <v>509</v>
      </c>
      <c r="F7" s="388" t="s">
        <v>448</v>
      </c>
      <c r="G7" s="481" t="s">
        <v>436</v>
      </c>
      <c r="H7" s="388" t="s">
        <v>435</v>
      </c>
      <c r="I7" s="388" t="s">
        <v>387</v>
      </c>
      <c r="J7" s="389" t="s">
        <v>257</v>
      </c>
      <c r="K7" s="390" t="s">
        <v>506</v>
      </c>
      <c r="L7" s="391" t="s">
        <v>210</v>
      </c>
      <c r="M7" s="392" t="s">
        <v>211</v>
      </c>
    </row>
    <row r="8" spans="1:13" s="398" customFormat="1" ht="15" thickBot="1">
      <c r="A8" s="394">
        <v>1</v>
      </c>
      <c r="B8" s="512">
        <v>2</v>
      </c>
      <c r="C8" s="396">
        <v>3</v>
      </c>
      <c r="D8" s="524">
        <v>4</v>
      </c>
      <c r="E8" s="394">
        <v>5</v>
      </c>
      <c r="F8" s="474">
        <v>6</v>
      </c>
      <c r="G8" s="482">
        <v>7</v>
      </c>
      <c r="H8" s="395">
        <v>8</v>
      </c>
      <c r="I8" s="475">
        <v>9</v>
      </c>
      <c r="J8" s="474">
        <v>10</v>
      </c>
      <c r="K8" s="395">
        <v>11</v>
      </c>
      <c r="L8" s="397">
        <v>12</v>
      </c>
      <c r="M8" s="392">
        <v>13</v>
      </c>
    </row>
    <row r="9" spans="1:13" ht="24">
      <c r="A9" s="399">
        <v>1</v>
      </c>
      <c r="B9" s="513" t="s">
        <v>1124</v>
      </c>
      <c r="C9" s="416" t="s">
        <v>517</v>
      </c>
      <c r="D9" s="525">
        <v>240</v>
      </c>
      <c r="E9" s="472" t="s">
        <v>1178</v>
      </c>
      <c r="F9" s="447" t="s">
        <v>1140</v>
      </c>
      <c r="G9" s="483"/>
      <c r="H9" s="430"/>
      <c r="I9" s="495"/>
      <c r="J9" s="495" t="s">
        <v>1148</v>
      </c>
      <c r="K9" s="433"/>
      <c r="L9" s="434"/>
      <c r="M9" s="401"/>
    </row>
    <row r="10" spans="1:13" ht="24">
      <c r="A10" s="399">
        <v>2</v>
      </c>
      <c r="B10" s="513" t="s">
        <v>1124</v>
      </c>
      <c r="C10" s="416" t="s">
        <v>517</v>
      </c>
      <c r="D10" s="525">
        <v>413</v>
      </c>
      <c r="E10" s="472" t="s">
        <v>1178</v>
      </c>
      <c r="F10" s="447" t="s">
        <v>1140</v>
      </c>
      <c r="G10" s="483"/>
      <c r="H10" s="430"/>
      <c r="I10" s="495"/>
      <c r="J10" s="495" t="s">
        <v>1149</v>
      </c>
      <c r="K10" s="433"/>
      <c r="L10" s="434"/>
      <c r="M10" s="401"/>
    </row>
    <row r="11" spans="1:13" ht="24">
      <c r="A11" s="399">
        <v>3</v>
      </c>
      <c r="B11" s="513" t="s">
        <v>1125</v>
      </c>
      <c r="C11" s="416" t="s">
        <v>517</v>
      </c>
      <c r="D11" s="525">
        <v>2604</v>
      </c>
      <c r="E11" s="472" t="s">
        <v>737</v>
      </c>
      <c r="F11" s="447" t="s">
        <v>1141</v>
      </c>
      <c r="G11" s="483"/>
      <c r="H11" s="430"/>
      <c r="I11" s="495"/>
      <c r="J11" s="495" t="s">
        <v>593</v>
      </c>
      <c r="K11" s="433"/>
      <c r="L11" s="434"/>
      <c r="M11" s="401"/>
    </row>
    <row r="12" spans="1:13" ht="24">
      <c r="A12" s="399">
        <v>4</v>
      </c>
      <c r="B12" s="513" t="s">
        <v>1126</v>
      </c>
      <c r="C12" s="416" t="s">
        <v>517</v>
      </c>
      <c r="D12" s="525">
        <v>25000</v>
      </c>
      <c r="E12" s="472" t="s">
        <v>1179</v>
      </c>
      <c r="F12" s="447" t="s">
        <v>1142</v>
      </c>
      <c r="G12" s="483"/>
      <c r="H12" s="430"/>
      <c r="I12" s="495"/>
      <c r="J12" s="495" t="s">
        <v>1150</v>
      </c>
      <c r="K12" s="433"/>
      <c r="L12" s="434"/>
      <c r="M12" s="401"/>
    </row>
    <row r="13" spans="1:13" ht="24">
      <c r="A13" s="399">
        <v>5</v>
      </c>
      <c r="B13" s="513" t="s">
        <v>1126</v>
      </c>
      <c r="C13" s="416" t="s">
        <v>517</v>
      </c>
      <c r="D13" s="525">
        <v>1248</v>
      </c>
      <c r="E13" s="472" t="str">
        <f>CONCATENATE('[1]exported-data'!B6," ",'[1]exported-data'!C6)</f>
        <v>სოფიო მდინარაძე</v>
      </c>
      <c r="F13" s="447" t="s">
        <v>1143</v>
      </c>
      <c r="G13" s="483"/>
      <c r="H13" s="430"/>
      <c r="I13" s="495"/>
      <c r="J13" s="495" t="s">
        <v>1151</v>
      </c>
      <c r="K13" s="433"/>
      <c r="L13" s="434"/>
      <c r="M13" s="401"/>
    </row>
    <row r="14" spans="1:13" ht="24">
      <c r="A14" s="399">
        <v>6</v>
      </c>
      <c r="B14" s="513" t="s">
        <v>1127</v>
      </c>
      <c r="C14" s="416" t="s">
        <v>517</v>
      </c>
      <c r="D14" s="525">
        <v>25000</v>
      </c>
      <c r="E14" s="472" t="s">
        <v>845</v>
      </c>
      <c r="F14" s="447" t="s">
        <v>629</v>
      </c>
      <c r="G14" s="483"/>
      <c r="H14" s="430"/>
      <c r="I14" s="495"/>
      <c r="J14" s="495" t="s">
        <v>1150</v>
      </c>
      <c r="K14" s="433"/>
      <c r="L14" s="434"/>
      <c r="M14" s="401"/>
    </row>
    <row r="15" spans="1:13" ht="24">
      <c r="A15" s="399">
        <v>7</v>
      </c>
      <c r="B15" s="513" t="s">
        <v>1128</v>
      </c>
      <c r="C15" s="416" t="s">
        <v>517</v>
      </c>
      <c r="D15" s="525">
        <v>1989</v>
      </c>
      <c r="E15" s="472" t="s">
        <v>737</v>
      </c>
      <c r="F15" s="447" t="s">
        <v>1141</v>
      </c>
      <c r="G15" s="483"/>
      <c r="H15" s="430"/>
      <c r="I15" s="495"/>
      <c r="J15" s="495" t="s">
        <v>593</v>
      </c>
      <c r="K15" s="433"/>
      <c r="L15" s="434"/>
      <c r="M15" s="401"/>
    </row>
    <row r="16" spans="1:13" ht="24">
      <c r="A16" s="399">
        <v>8</v>
      </c>
      <c r="B16" s="513" t="s">
        <v>1129</v>
      </c>
      <c r="C16" s="416" t="s">
        <v>517</v>
      </c>
      <c r="D16" s="525">
        <v>2125</v>
      </c>
      <c r="E16" s="472" t="s">
        <v>533</v>
      </c>
      <c r="F16" s="447" t="s">
        <v>534</v>
      </c>
      <c r="G16" s="483"/>
      <c r="H16" s="430"/>
      <c r="I16" s="495" t="s">
        <v>1152</v>
      </c>
      <c r="J16" s="495"/>
      <c r="K16" s="433"/>
      <c r="L16" s="434"/>
      <c r="M16" s="401"/>
    </row>
    <row r="17" spans="1:13" ht="24">
      <c r="A17" s="399">
        <v>9</v>
      </c>
      <c r="B17" s="513" t="s">
        <v>1130</v>
      </c>
      <c r="C17" s="416" t="s">
        <v>517</v>
      </c>
      <c r="D17" s="525">
        <v>34503</v>
      </c>
      <c r="E17" s="472" t="s">
        <v>1122</v>
      </c>
      <c r="F17" s="447" t="s">
        <v>1144</v>
      </c>
      <c r="G17" s="483"/>
      <c r="H17" s="430"/>
      <c r="I17" s="495"/>
      <c r="J17" s="495" t="s">
        <v>1153</v>
      </c>
      <c r="K17" s="433"/>
      <c r="L17" s="434"/>
      <c r="M17" s="401"/>
    </row>
    <row r="18" spans="1:13" ht="24">
      <c r="A18" s="399">
        <v>10</v>
      </c>
      <c r="B18" s="513" t="s">
        <v>1131</v>
      </c>
      <c r="C18" s="416" t="s">
        <v>517</v>
      </c>
      <c r="D18" s="525">
        <v>600</v>
      </c>
      <c r="E18" s="472" t="s">
        <v>1180</v>
      </c>
      <c r="F18" s="447" t="s">
        <v>1145</v>
      </c>
      <c r="G18" s="483"/>
      <c r="H18" s="430"/>
      <c r="I18" s="495" t="s">
        <v>1154</v>
      </c>
      <c r="J18" s="495"/>
      <c r="K18" s="433"/>
      <c r="L18" s="434"/>
      <c r="M18" s="401"/>
    </row>
    <row r="19" spans="1:13" ht="24">
      <c r="A19" s="399">
        <v>11</v>
      </c>
      <c r="B19" s="513" t="s">
        <v>1131</v>
      </c>
      <c r="C19" s="416" t="s">
        <v>517</v>
      </c>
      <c r="D19" s="525">
        <v>1200</v>
      </c>
      <c r="E19" s="472" t="s">
        <v>1180</v>
      </c>
      <c r="F19" s="447" t="s">
        <v>1145</v>
      </c>
      <c r="G19" s="483"/>
      <c r="H19" s="430"/>
      <c r="I19" s="495" t="s">
        <v>1155</v>
      </c>
      <c r="J19" s="495"/>
      <c r="K19" s="433"/>
      <c r="L19" s="434"/>
      <c r="M19" s="401"/>
    </row>
    <row r="20" spans="1:13" ht="24">
      <c r="A20" s="399">
        <v>12</v>
      </c>
      <c r="B20" s="513" t="s">
        <v>1132</v>
      </c>
      <c r="C20" s="416" t="s">
        <v>517</v>
      </c>
      <c r="D20" s="525">
        <v>360</v>
      </c>
      <c r="E20" s="472" t="s">
        <v>533</v>
      </c>
      <c r="F20" s="447" t="s">
        <v>534</v>
      </c>
      <c r="G20" s="483"/>
      <c r="H20" s="430"/>
      <c r="I20" s="495"/>
      <c r="J20" s="495" t="s">
        <v>1156</v>
      </c>
      <c r="K20" s="433"/>
      <c r="L20" s="434"/>
      <c r="M20" s="401"/>
    </row>
    <row r="21" spans="1:13" ht="24">
      <c r="A21" s="399">
        <v>13</v>
      </c>
      <c r="B21" s="513" t="s">
        <v>1133</v>
      </c>
      <c r="C21" s="416" t="s">
        <v>517</v>
      </c>
      <c r="D21" s="525">
        <v>2479</v>
      </c>
      <c r="E21" s="472" t="s">
        <v>737</v>
      </c>
      <c r="F21" s="447" t="s">
        <v>1141</v>
      </c>
      <c r="G21" s="483"/>
      <c r="H21" s="430"/>
      <c r="I21" s="495"/>
      <c r="J21" s="495" t="s">
        <v>593</v>
      </c>
      <c r="K21" s="433"/>
      <c r="L21" s="434"/>
      <c r="M21" s="401"/>
    </row>
    <row r="22" spans="1:13" ht="24">
      <c r="A22" s="399">
        <v>14</v>
      </c>
      <c r="B22" s="513" t="s">
        <v>1133</v>
      </c>
      <c r="C22" s="416" t="s">
        <v>517</v>
      </c>
      <c r="D22" s="525">
        <v>4000</v>
      </c>
      <c r="E22" s="472" t="s">
        <v>1181</v>
      </c>
      <c r="F22" s="447" t="s">
        <v>1146</v>
      </c>
      <c r="G22" s="483"/>
      <c r="H22" s="430"/>
      <c r="I22" s="495"/>
      <c r="J22" s="495" t="s">
        <v>1157</v>
      </c>
      <c r="K22" s="433"/>
      <c r="L22" s="434"/>
      <c r="M22" s="401"/>
    </row>
    <row r="23" spans="1:13" ht="24">
      <c r="A23" s="399">
        <v>15</v>
      </c>
      <c r="B23" s="513" t="s">
        <v>1133</v>
      </c>
      <c r="C23" s="416" t="s">
        <v>517</v>
      </c>
      <c r="D23" s="525">
        <v>1200</v>
      </c>
      <c r="E23" s="472" t="s">
        <v>1182</v>
      </c>
      <c r="F23" s="447" t="s">
        <v>1147</v>
      </c>
      <c r="G23" s="483"/>
      <c r="H23" s="430"/>
      <c r="I23" s="495" t="s">
        <v>1154</v>
      </c>
      <c r="J23" s="495"/>
      <c r="K23" s="433"/>
      <c r="L23" s="434"/>
      <c r="M23" s="401"/>
    </row>
    <row r="24" spans="1:13" ht="24">
      <c r="A24" s="399">
        <v>16</v>
      </c>
      <c r="B24" s="513" t="s">
        <v>1134</v>
      </c>
      <c r="C24" s="416" t="s">
        <v>517</v>
      </c>
      <c r="D24" s="525">
        <v>19942</v>
      </c>
      <c r="E24" s="472" t="s">
        <v>1178</v>
      </c>
      <c r="F24" s="447" t="s">
        <v>1140</v>
      </c>
      <c r="G24" s="483"/>
      <c r="H24" s="430"/>
      <c r="I24" s="495"/>
      <c r="J24" s="495" t="s">
        <v>1158</v>
      </c>
      <c r="K24" s="433"/>
      <c r="L24" s="434"/>
      <c r="M24" s="401"/>
    </row>
    <row r="25" spans="1:13" ht="24">
      <c r="A25" s="399">
        <v>17</v>
      </c>
      <c r="B25" s="513" t="s">
        <v>1135</v>
      </c>
      <c r="C25" s="416" t="s">
        <v>517</v>
      </c>
      <c r="D25" s="525">
        <v>2100</v>
      </c>
      <c r="E25" s="472" t="s">
        <v>553</v>
      </c>
      <c r="F25" s="447" t="s">
        <v>554</v>
      </c>
      <c r="G25" s="483"/>
      <c r="H25" s="430"/>
      <c r="I25" s="495" t="s">
        <v>1155</v>
      </c>
      <c r="J25" s="495"/>
      <c r="K25" s="433"/>
      <c r="L25" s="434"/>
      <c r="M25" s="401"/>
    </row>
    <row r="26" spans="1:13" ht="24">
      <c r="A26" s="399">
        <v>18</v>
      </c>
      <c r="B26" s="513" t="s">
        <v>1136</v>
      </c>
      <c r="C26" s="416" t="s">
        <v>517</v>
      </c>
      <c r="D26" s="525">
        <v>3000</v>
      </c>
      <c r="E26" s="472" t="s">
        <v>1178</v>
      </c>
      <c r="F26" s="447" t="s">
        <v>1140</v>
      </c>
      <c r="G26" s="483"/>
      <c r="H26" s="430"/>
      <c r="I26" s="495"/>
      <c r="J26" s="495" t="s">
        <v>1148</v>
      </c>
      <c r="K26" s="433"/>
      <c r="L26" s="434"/>
      <c r="M26" s="401"/>
    </row>
    <row r="27" spans="1:13" ht="24">
      <c r="A27" s="399">
        <v>19</v>
      </c>
      <c r="B27" s="513" t="s">
        <v>1137</v>
      </c>
      <c r="C27" s="416" t="s">
        <v>517</v>
      </c>
      <c r="D27" s="525">
        <v>600</v>
      </c>
      <c r="E27" s="472" t="s">
        <v>1178</v>
      </c>
      <c r="F27" s="447" t="s">
        <v>1140</v>
      </c>
      <c r="G27" s="483"/>
      <c r="H27" s="430"/>
      <c r="I27" s="495"/>
      <c r="J27" s="495" t="s">
        <v>1148</v>
      </c>
      <c r="K27" s="433"/>
      <c r="L27" s="434"/>
      <c r="M27" s="401"/>
    </row>
    <row r="28" spans="1:13" ht="24">
      <c r="A28" s="399">
        <v>20</v>
      </c>
      <c r="B28" s="513" t="s">
        <v>1138</v>
      </c>
      <c r="C28" s="416" t="s">
        <v>517</v>
      </c>
      <c r="D28" s="525">
        <v>5000</v>
      </c>
      <c r="E28" s="472" t="s">
        <v>697</v>
      </c>
      <c r="F28" s="447" t="s">
        <v>698</v>
      </c>
      <c r="G28" s="483"/>
      <c r="H28" s="430"/>
      <c r="I28" s="495"/>
      <c r="J28" s="495" t="s">
        <v>1159</v>
      </c>
      <c r="K28" s="433"/>
      <c r="L28" s="434"/>
      <c r="M28" s="401"/>
    </row>
    <row r="29" spans="1:13" ht="24">
      <c r="A29" s="399">
        <v>21</v>
      </c>
      <c r="B29" s="513" t="s">
        <v>1138</v>
      </c>
      <c r="C29" s="416" t="s">
        <v>517</v>
      </c>
      <c r="D29" s="525">
        <v>5000</v>
      </c>
      <c r="E29" s="472" t="s">
        <v>555</v>
      </c>
      <c r="F29" s="447" t="s">
        <v>556</v>
      </c>
      <c r="G29" s="483"/>
      <c r="H29" s="430"/>
      <c r="I29" s="495"/>
      <c r="J29" s="495" t="s">
        <v>1159</v>
      </c>
      <c r="K29" s="433"/>
      <c r="L29" s="434"/>
      <c r="M29" s="401"/>
    </row>
    <row r="30" spans="1:13" ht="24">
      <c r="A30" s="399">
        <v>22</v>
      </c>
      <c r="B30" s="513" t="s">
        <v>1139</v>
      </c>
      <c r="C30" s="416" t="s">
        <v>517</v>
      </c>
      <c r="D30" s="525">
        <v>368</v>
      </c>
      <c r="E30" s="472" t="s">
        <v>737</v>
      </c>
      <c r="F30" s="447" t="s">
        <v>1141</v>
      </c>
      <c r="G30" s="483"/>
      <c r="H30" s="430"/>
      <c r="I30" s="495"/>
      <c r="J30" s="495" t="s">
        <v>593</v>
      </c>
      <c r="K30" s="433"/>
      <c r="L30" s="434"/>
      <c r="M30" s="401"/>
    </row>
    <row r="31" spans="1:13" ht="24">
      <c r="A31" s="399">
        <v>23</v>
      </c>
      <c r="B31" s="513" t="s">
        <v>1139</v>
      </c>
      <c r="C31" s="416" t="s">
        <v>517</v>
      </c>
      <c r="D31" s="525">
        <v>1105</v>
      </c>
      <c r="E31" s="472" t="s">
        <v>737</v>
      </c>
      <c r="F31" s="447" t="s">
        <v>1141</v>
      </c>
      <c r="G31" s="483"/>
      <c r="H31" s="430"/>
      <c r="I31" s="495"/>
      <c r="J31" s="495" t="s">
        <v>593</v>
      </c>
      <c r="K31" s="433"/>
      <c r="L31" s="434"/>
      <c r="M31" s="401"/>
    </row>
    <row r="32" spans="1:13" ht="24">
      <c r="A32" s="399">
        <v>24</v>
      </c>
      <c r="B32" s="514">
        <v>44377</v>
      </c>
      <c r="C32" s="416" t="s">
        <v>516</v>
      </c>
      <c r="D32" s="469">
        <v>100</v>
      </c>
      <c r="E32" s="472" t="s">
        <v>1122</v>
      </c>
      <c r="F32" s="473">
        <v>39001032356</v>
      </c>
      <c r="G32" s="476" t="s">
        <v>1123</v>
      </c>
      <c r="H32" s="430" t="s">
        <v>569</v>
      </c>
      <c r="I32" s="431"/>
      <c r="J32" s="432"/>
      <c r="K32" s="433"/>
      <c r="L32" s="434"/>
      <c r="M32" s="401"/>
    </row>
    <row r="33" spans="1:13" ht="24">
      <c r="A33" s="399">
        <v>25</v>
      </c>
      <c r="B33" s="514">
        <v>44385</v>
      </c>
      <c r="C33" s="416" t="s">
        <v>516</v>
      </c>
      <c r="D33" s="469">
        <v>10</v>
      </c>
      <c r="E33" s="418" t="s">
        <v>518</v>
      </c>
      <c r="F33" s="419" t="s">
        <v>519</v>
      </c>
      <c r="G33" s="484" t="s">
        <v>565</v>
      </c>
      <c r="H33" s="430" t="s">
        <v>566</v>
      </c>
      <c r="I33" s="431"/>
      <c r="J33" s="432"/>
      <c r="K33" s="433"/>
      <c r="L33" s="434"/>
      <c r="M33" s="401"/>
    </row>
    <row r="34" spans="1:13" ht="24">
      <c r="A34" s="399">
        <v>26</v>
      </c>
      <c r="B34" s="514">
        <v>44383</v>
      </c>
      <c r="C34" s="416" t="s">
        <v>516</v>
      </c>
      <c r="D34" s="469">
        <v>500</v>
      </c>
      <c r="E34" s="418" t="s">
        <v>520</v>
      </c>
      <c r="F34" s="419" t="s">
        <v>521</v>
      </c>
      <c r="G34" s="484" t="s">
        <v>567</v>
      </c>
      <c r="H34" s="430" t="s">
        <v>566</v>
      </c>
      <c r="I34" s="435"/>
      <c r="J34" s="436"/>
      <c r="K34" s="437"/>
      <c r="L34" s="438"/>
      <c r="M34" s="406"/>
    </row>
    <row r="35" spans="1:13" ht="24">
      <c r="A35" s="399">
        <v>27</v>
      </c>
      <c r="B35" s="514">
        <v>44384</v>
      </c>
      <c r="C35" s="416" t="s">
        <v>516</v>
      </c>
      <c r="D35" s="469">
        <v>10</v>
      </c>
      <c r="E35" s="418" t="s">
        <v>522</v>
      </c>
      <c r="F35" s="419" t="s">
        <v>523</v>
      </c>
      <c r="G35" s="484" t="s">
        <v>568</v>
      </c>
      <c r="H35" s="430" t="s">
        <v>569</v>
      </c>
      <c r="I35" s="435"/>
      <c r="J35" s="436"/>
      <c r="K35" s="437"/>
      <c r="L35" s="438"/>
      <c r="M35" s="406"/>
    </row>
    <row r="36" spans="1:13" ht="24">
      <c r="A36" s="399">
        <v>28</v>
      </c>
      <c r="B36" s="514">
        <v>44382</v>
      </c>
      <c r="C36" s="416" t="s">
        <v>516</v>
      </c>
      <c r="D36" s="469">
        <v>50</v>
      </c>
      <c r="E36" s="418" t="s">
        <v>524</v>
      </c>
      <c r="F36" s="419" t="s">
        <v>525</v>
      </c>
      <c r="G36" s="484" t="s">
        <v>570</v>
      </c>
      <c r="H36" s="430" t="s">
        <v>569</v>
      </c>
      <c r="I36" s="435"/>
      <c r="J36" s="436"/>
      <c r="K36" s="437"/>
      <c r="L36" s="438"/>
      <c r="M36" s="406"/>
    </row>
    <row r="37" spans="1:13" ht="24">
      <c r="A37" s="399">
        <v>29</v>
      </c>
      <c r="B37" s="514">
        <v>44383</v>
      </c>
      <c r="C37" s="416" t="s">
        <v>516</v>
      </c>
      <c r="D37" s="469">
        <v>500</v>
      </c>
      <c r="E37" s="418" t="s">
        <v>526</v>
      </c>
      <c r="F37" s="419" t="s">
        <v>527</v>
      </c>
      <c r="G37" s="484" t="s">
        <v>571</v>
      </c>
      <c r="H37" s="430" t="s">
        <v>569</v>
      </c>
      <c r="I37" s="435"/>
      <c r="J37" s="436"/>
      <c r="K37" s="437"/>
      <c r="L37" s="438"/>
      <c r="M37" s="406"/>
    </row>
    <row r="38" spans="1:13" ht="24">
      <c r="A38" s="399">
        <v>30</v>
      </c>
      <c r="B38" s="514">
        <v>44381</v>
      </c>
      <c r="C38" s="416" t="s">
        <v>516</v>
      </c>
      <c r="D38" s="469">
        <v>100</v>
      </c>
      <c r="E38" s="418" t="s">
        <v>528</v>
      </c>
      <c r="F38" s="419" t="s">
        <v>529</v>
      </c>
      <c r="G38" s="484" t="s">
        <v>572</v>
      </c>
      <c r="H38" s="430" t="s">
        <v>569</v>
      </c>
      <c r="I38" s="435"/>
      <c r="J38" s="436"/>
      <c r="K38" s="437"/>
      <c r="L38" s="438"/>
      <c r="M38" s="406"/>
    </row>
    <row r="39" spans="1:13" ht="24">
      <c r="A39" s="399">
        <v>31</v>
      </c>
      <c r="B39" s="515">
        <v>44389</v>
      </c>
      <c r="C39" s="416" t="s">
        <v>516</v>
      </c>
      <c r="D39" s="470">
        <v>23000</v>
      </c>
      <c r="E39" s="418" t="s">
        <v>535</v>
      </c>
      <c r="F39" s="420" t="s">
        <v>536</v>
      </c>
      <c r="G39" s="485" t="s">
        <v>575</v>
      </c>
      <c r="H39" s="418" t="s">
        <v>569</v>
      </c>
      <c r="I39" s="435"/>
      <c r="J39" s="436"/>
      <c r="K39" s="437"/>
      <c r="L39" s="438"/>
      <c r="M39" s="406"/>
    </row>
    <row r="40" spans="1:13" ht="24">
      <c r="A40" s="399">
        <v>32</v>
      </c>
      <c r="B40" s="515">
        <v>44400</v>
      </c>
      <c r="C40" s="416" t="s">
        <v>516</v>
      </c>
      <c r="D40" s="470">
        <v>7000</v>
      </c>
      <c r="E40" s="418" t="s">
        <v>539</v>
      </c>
      <c r="F40" s="420" t="s">
        <v>540</v>
      </c>
      <c r="G40" s="485" t="s">
        <v>576</v>
      </c>
      <c r="H40" s="423" t="s">
        <v>569</v>
      </c>
      <c r="I40" s="435"/>
      <c r="J40" s="436"/>
      <c r="K40" s="437"/>
      <c r="L40" s="438"/>
      <c r="M40" s="406"/>
    </row>
    <row r="41" spans="1:13" ht="24">
      <c r="A41" s="399">
        <v>33</v>
      </c>
      <c r="B41" s="515">
        <v>44398</v>
      </c>
      <c r="C41" s="416" t="s">
        <v>516</v>
      </c>
      <c r="D41" s="470">
        <v>3300</v>
      </c>
      <c r="E41" s="418" t="s">
        <v>539</v>
      </c>
      <c r="F41" s="420" t="s">
        <v>540</v>
      </c>
      <c r="G41" s="485" t="s">
        <v>576</v>
      </c>
      <c r="H41" s="423" t="s">
        <v>569</v>
      </c>
      <c r="I41" s="435"/>
      <c r="J41" s="436"/>
      <c r="K41" s="437"/>
      <c r="L41" s="438"/>
      <c r="M41" s="406"/>
    </row>
    <row r="42" spans="1:13" ht="28.8">
      <c r="A42" s="399">
        <v>34</v>
      </c>
      <c r="B42" s="516">
        <v>44403</v>
      </c>
      <c r="C42" s="416" t="s">
        <v>516</v>
      </c>
      <c r="D42" s="470">
        <v>1000</v>
      </c>
      <c r="E42" s="418" t="s">
        <v>541</v>
      </c>
      <c r="F42" s="421" t="s">
        <v>542</v>
      </c>
      <c r="G42" s="476" t="s">
        <v>577</v>
      </c>
      <c r="H42" s="439" t="s">
        <v>578</v>
      </c>
      <c r="I42" s="435"/>
      <c r="J42" s="436"/>
      <c r="K42" s="437"/>
      <c r="L42" s="438"/>
      <c r="M42" s="406"/>
    </row>
    <row r="43" spans="1:13" ht="24">
      <c r="A43" s="399">
        <v>35</v>
      </c>
      <c r="B43" s="517">
        <v>44405</v>
      </c>
      <c r="C43" s="416" t="s">
        <v>516</v>
      </c>
      <c r="D43" s="470">
        <v>10</v>
      </c>
      <c r="E43" s="418" t="s">
        <v>543</v>
      </c>
      <c r="F43" s="422" t="s">
        <v>544</v>
      </c>
      <c r="G43" s="486" t="s">
        <v>579</v>
      </c>
      <c r="H43" s="423" t="s">
        <v>569</v>
      </c>
      <c r="I43" s="435"/>
      <c r="J43" s="436"/>
      <c r="K43" s="437"/>
      <c r="L43" s="438"/>
      <c r="M43" s="406"/>
    </row>
    <row r="44" spans="1:13" ht="28.8">
      <c r="A44" s="399">
        <v>36</v>
      </c>
      <c r="B44" s="517">
        <v>44407</v>
      </c>
      <c r="C44" s="416" t="s">
        <v>516</v>
      </c>
      <c r="D44" s="470">
        <v>100</v>
      </c>
      <c r="E44" s="423" t="s">
        <v>545</v>
      </c>
      <c r="F44" s="424" t="s">
        <v>546</v>
      </c>
      <c r="G44" s="476" t="s">
        <v>580</v>
      </c>
      <c r="H44" s="440" t="s">
        <v>578</v>
      </c>
      <c r="I44" s="435"/>
      <c r="J44" s="436"/>
      <c r="K44" s="437"/>
      <c r="L44" s="438"/>
      <c r="M44" s="406"/>
    </row>
    <row r="45" spans="1:13" ht="24">
      <c r="A45" s="399">
        <v>37</v>
      </c>
      <c r="B45" s="517">
        <v>44408</v>
      </c>
      <c r="C45" s="416" t="s">
        <v>516</v>
      </c>
      <c r="D45" s="470">
        <v>30000</v>
      </c>
      <c r="E45" s="423" t="s">
        <v>535</v>
      </c>
      <c r="F45" s="425" t="s">
        <v>536</v>
      </c>
      <c r="G45" s="485" t="s">
        <v>575</v>
      </c>
      <c r="H45" s="441" t="s">
        <v>569</v>
      </c>
      <c r="I45" s="435"/>
      <c r="J45" s="436"/>
      <c r="K45" s="437"/>
      <c r="L45" s="438"/>
      <c r="M45" s="406"/>
    </row>
    <row r="46" spans="1:13" ht="24">
      <c r="A46" s="399">
        <v>38</v>
      </c>
      <c r="B46" s="517">
        <v>44382</v>
      </c>
      <c r="C46" s="416" t="s">
        <v>517</v>
      </c>
      <c r="D46" s="526">
        <v>2870</v>
      </c>
      <c r="E46" s="706" t="s">
        <v>547</v>
      </c>
      <c r="F46" s="426" t="s">
        <v>548</v>
      </c>
      <c r="G46" s="485"/>
      <c r="H46" s="441"/>
      <c r="I46" s="496" t="s">
        <v>581</v>
      </c>
      <c r="J46" s="497"/>
      <c r="K46" s="437"/>
      <c r="L46" s="438"/>
      <c r="M46" s="406"/>
    </row>
    <row r="47" spans="1:13" ht="24">
      <c r="A47" s="399">
        <v>39</v>
      </c>
      <c r="B47" s="517">
        <v>44382</v>
      </c>
      <c r="C47" s="416" t="s">
        <v>517</v>
      </c>
      <c r="D47" s="526">
        <v>1200</v>
      </c>
      <c r="E47" s="706" t="s">
        <v>549</v>
      </c>
      <c r="F47" s="426" t="s">
        <v>550</v>
      </c>
      <c r="G47" s="485"/>
      <c r="H47" s="441"/>
      <c r="I47" s="496" t="s">
        <v>582</v>
      </c>
      <c r="J47" s="497"/>
      <c r="K47" s="437"/>
      <c r="L47" s="438"/>
      <c r="M47" s="406"/>
    </row>
    <row r="48" spans="1:13" ht="24">
      <c r="A48" s="399">
        <v>40</v>
      </c>
      <c r="B48" s="517">
        <v>44382</v>
      </c>
      <c r="C48" s="416" t="s">
        <v>517</v>
      </c>
      <c r="D48" s="526">
        <v>2400</v>
      </c>
      <c r="E48" s="706" t="s">
        <v>551</v>
      </c>
      <c r="F48" s="426" t="s">
        <v>552</v>
      </c>
      <c r="G48" s="485"/>
      <c r="H48" s="441"/>
      <c r="I48" s="496" t="s">
        <v>583</v>
      </c>
      <c r="J48" s="497"/>
      <c r="K48" s="437"/>
      <c r="L48" s="438"/>
      <c r="M48" s="406"/>
    </row>
    <row r="49" spans="1:13" ht="26.4">
      <c r="A49" s="399">
        <v>41</v>
      </c>
      <c r="B49" s="517">
        <v>44378</v>
      </c>
      <c r="C49" s="416" t="s">
        <v>517</v>
      </c>
      <c r="D49" s="526">
        <v>2000</v>
      </c>
      <c r="E49" s="706" t="s">
        <v>553</v>
      </c>
      <c r="F49" s="426" t="s">
        <v>554</v>
      </c>
      <c r="G49" s="485"/>
      <c r="H49" s="441"/>
      <c r="I49" s="497"/>
      <c r="J49" s="496" t="s">
        <v>584</v>
      </c>
      <c r="K49" s="437"/>
      <c r="L49" s="438"/>
      <c r="M49" s="406"/>
    </row>
    <row r="50" spans="1:13" ht="24">
      <c r="A50" s="399">
        <v>42</v>
      </c>
      <c r="B50" s="517">
        <v>44394</v>
      </c>
      <c r="C50" s="416" t="s">
        <v>517</v>
      </c>
      <c r="D50" s="526">
        <v>4280</v>
      </c>
      <c r="E50" s="706" t="s">
        <v>547</v>
      </c>
      <c r="F50" s="426" t="s">
        <v>548</v>
      </c>
      <c r="G50" s="485"/>
      <c r="H50" s="441"/>
      <c r="I50" s="496" t="s">
        <v>585</v>
      </c>
      <c r="J50" s="497"/>
      <c r="K50" s="437"/>
      <c r="L50" s="438"/>
      <c r="M50" s="406"/>
    </row>
    <row r="51" spans="1:13" ht="24">
      <c r="A51" s="399">
        <v>43</v>
      </c>
      <c r="B51" s="517">
        <v>44389</v>
      </c>
      <c r="C51" s="416" t="s">
        <v>517</v>
      </c>
      <c r="D51" s="526">
        <v>1850</v>
      </c>
      <c r="E51" s="706" t="s">
        <v>555</v>
      </c>
      <c r="F51" s="426" t="s">
        <v>556</v>
      </c>
      <c r="G51" s="485"/>
      <c r="H51" s="441"/>
      <c r="I51" s="496" t="s">
        <v>586</v>
      </c>
      <c r="J51" s="497"/>
      <c r="K51" s="437"/>
      <c r="L51" s="438"/>
      <c r="M51" s="406"/>
    </row>
    <row r="52" spans="1:13" ht="24">
      <c r="A52" s="399">
        <v>44</v>
      </c>
      <c r="B52" s="517">
        <v>44389</v>
      </c>
      <c r="C52" s="416" t="s">
        <v>517</v>
      </c>
      <c r="D52" s="526">
        <v>2000</v>
      </c>
      <c r="E52" s="706" t="s">
        <v>557</v>
      </c>
      <c r="F52" s="426" t="s">
        <v>558</v>
      </c>
      <c r="G52" s="485"/>
      <c r="H52" s="441"/>
      <c r="I52" s="497"/>
      <c r="J52" s="496" t="s">
        <v>587</v>
      </c>
      <c r="K52" s="437"/>
      <c r="L52" s="438"/>
      <c r="M52" s="406"/>
    </row>
    <row r="53" spans="1:13" ht="24">
      <c r="A53" s="399">
        <v>45</v>
      </c>
      <c r="B53" s="517">
        <v>44389</v>
      </c>
      <c r="C53" s="416" t="s">
        <v>517</v>
      </c>
      <c r="D53" s="526">
        <v>1500</v>
      </c>
      <c r="E53" s="706" t="s">
        <v>559</v>
      </c>
      <c r="F53" s="426" t="s">
        <v>560</v>
      </c>
      <c r="G53" s="485"/>
      <c r="H53" s="441"/>
      <c r="I53" s="497"/>
      <c r="J53" s="496" t="s">
        <v>588</v>
      </c>
      <c r="K53" s="437"/>
      <c r="L53" s="438"/>
      <c r="M53" s="406"/>
    </row>
    <row r="54" spans="1:13" ht="24">
      <c r="A54" s="399">
        <v>46</v>
      </c>
      <c r="B54" s="517">
        <v>44389</v>
      </c>
      <c r="C54" s="416" t="s">
        <v>517</v>
      </c>
      <c r="D54" s="526">
        <v>630</v>
      </c>
      <c r="E54" s="706" t="s">
        <v>559</v>
      </c>
      <c r="F54" s="426" t="s">
        <v>560</v>
      </c>
      <c r="G54" s="485"/>
      <c r="H54" s="441"/>
      <c r="I54" s="497"/>
      <c r="J54" s="496" t="s">
        <v>589</v>
      </c>
      <c r="K54" s="437"/>
      <c r="L54" s="438"/>
      <c r="M54" s="406"/>
    </row>
    <row r="55" spans="1:13" ht="24">
      <c r="A55" s="399">
        <v>47</v>
      </c>
      <c r="B55" s="517">
        <v>44389</v>
      </c>
      <c r="C55" s="416" t="s">
        <v>517</v>
      </c>
      <c r="D55" s="526">
        <v>1000</v>
      </c>
      <c r="E55" s="707" t="s">
        <v>557</v>
      </c>
      <c r="F55" s="426" t="s">
        <v>558</v>
      </c>
      <c r="G55" s="478"/>
      <c r="H55" s="442"/>
      <c r="I55" s="497"/>
      <c r="J55" s="496" t="s">
        <v>590</v>
      </c>
      <c r="K55" s="437"/>
      <c r="L55" s="438"/>
      <c r="M55" s="406"/>
    </row>
    <row r="56" spans="1:13" ht="24">
      <c r="A56" s="399">
        <v>48</v>
      </c>
      <c r="B56" s="517">
        <v>44396</v>
      </c>
      <c r="C56" s="416" t="s">
        <v>517</v>
      </c>
      <c r="D56" s="526">
        <v>20000</v>
      </c>
      <c r="E56" s="707" t="s">
        <v>561</v>
      </c>
      <c r="F56" s="426">
        <v>61001034787</v>
      </c>
      <c r="G56" s="478"/>
      <c r="H56" s="442"/>
      <c r="I56" s="497"/>
      <c r="J56" s="496" t="s">
        <v>591</v>
      </c>
      <c r="K56" s="437"/>
      <c r="L56" s="438"/>
      <c r="M56" s="406"/>
    </row>
    <row r="57" spans="1:13" ht="24">
      <c r="A57" s="399">
        <v>49</v>
      </c>
      <c r="B57" s="517">
        <v>44398</v>
      </c>
      <c r="C57" s="416" t="s">
        <v>517</v>
      </c>
      <c r="D57" s="526">
        <v>3953</v>
      </c>
      <c r="E57" s="708" t="s">
        <v>522</v>
      </c>
      <c r="F57" s="426">
        <v>60001132781</v>
      </c>
      <c r="G57" s="478"/>
      <c r="H57" s="443"/>
      <c r="I57" s="497" t="s">
        <v>592</v>
      </c>
      <c r="J57" s="496"/>
      <c r="K57" s="444"/>
      <c r="L57" s="445"/>
      <c r="M57" s="406"/>
    </row>
    <row r="58" spans="1:13" ht="24">
      <c r="A58" s="399">
        <v>50</v>
      </c>
      <c r="B58" s="517">
        <v>44408</v>
      </c>
      <c r="C58" s="416" t="s">
        <v>517</v>
      </c>
      <c r="D58" s="526">
        <v>2432</v>
      </c>
      <c r="E58" s="708" t="s">
        <v>524</v>
      </c>
      <c r="F58" s="426" t="s">
        <v>525</v>
      </c>
      <c r="G58" s="478"/>
      <c r="H58" s="443"/>
      <c r="I58" s="497"/>
      <c r="J58" s="497" t="s">
        <v>593</v>
      </c>
      <c r="K58" s="444"/>
      <c r="L58" s="445"/>
      <c r="M58" s="406"/>
    </row>
    <row r="59" spans="1:13" ht="24">
      <c r="A59" s="399">
        <v>51</v>
      </c>
      <c r="B59" s="517">
        <v>44397</v>
      </c>
      <c r="C59" s="416" t="s">
        <v>517</v>
      </c>
      <c r="D59" s="526">
        <v>2055</v>
      </c>
      <c r="E59" s="709" t="s">
        <v>562</v>
      </c>
      <c r="F59" s="427" t="s">
        <v>563</v>
      </c>
      <c r="G59" s="478"/>
      <c r="H59" s="442"/>
      <c r="I59" s="497" t="s">
        <v>594</v>
      </c>
      <c r="J59" s="497"/>
      <c r="K59" s="446"/>
      <c r="L59" s="417"/>
      <c r="M59" s="406"/>
    </row>
    <row r="60" spans="1:13" ht="29.4" customHeight="1">
      <c r="A60" s="399">
        <v>52</v>
      </c>
      <c r="B60" s="517">
        <v>44397</v>
      </c>
      <c r="C60" s="417" t="s">
        <v>517</v>
      </c>
      <c r="D60" s="471">
        <v>20000</v>
      </c>
      <c r="E60" s="428" t="s">
        <v>564</v>
      </c>
      <c r="F60" s="429">
        <v>446965231</v>
      </c>
      <c r="G60" s="478"/>
      <c r="H60" s="442"/>
      <c r="I60" s="436"/>
      <c r="J60" s="504" t="s">
        <v>595</v>
      </c>
      <c r="K60" s="446"/>
      <c r="L60" s="417"/>
      <c r="M60" s="406"/>
    </row>
    <row r="61" spans="1:13" ht="24">
      <c r="A61" s="399">
        <v>53</v>
      </c>
      <c r="B61" s="645" t="s">
        <v>596</v>
      </c>
      <c r="C61" s="646" t="s">
        <v>516</v>
      </c>
      <c r="D61" s="647">
        <v>20</v>
      </c>
      <c r="E61" s="648" t="s">
        <v>821</v>
      </c>
      <c r="F61" s="649" t="s">
        <v>597</v>
      </c>
      <c r="G61" s="650" t="s">
        <v>880</v>
      </c>
      <c r="H61" s="651" t="s">
        <v>566</v>
      </c>
      <c r="I61" s="402"/>
      <c r="J61" s="403"/>
      <c r="K61" s="404"/>
      <c r="L61" s="405"/>
      <c r="M61" s="406"/>
    </row>
    <row r="62" spans="1:13" ht="24">
      <c r="A62" s="399">
        <v>54</v>
      </c>
      <c r="B62" s="645" t="s">
        <v>596</v>
      </c>
      <c r="C62" s="646" t="s">
        <v>516</v>
      </c>
      <c r="D62" s="647">
        <v>20</v>
      </c>
      <c r="E62" s="648" t="s">
        <v>822</v>
      </c>
      <c r="F62" s="649" t="s">
        <v>598</v>
      </c>
      <c r="G62" s="650" t="s">
        <v>881</v>
      </c>
      <c r="H62" s="651" t="s">
        <v>566</v>
      </c>
      <c r="I62" s="402"/>
      <c r="J62" s="403"/>
      <c r="K62" s="404"/>
      <c r="L62" s="405"/>
      <c r="M62" s="406"/>
    </row>
    <row r="63" spans="1:13" ht="24">
      <c r="A63" s="399">
        <v>55</v>
      </c>
      <c r="B63" s="645" t="s">
        <v>596</v>
      </c>
      <c r="C63" s="646" t="s">
        <v>516</v>
      </c>
      <c r="D63" s="647">
        <v>750</v>
      </c>
      <c r="E63" s="648" t="s">
        <v>823</v>
      </c>
      <c r="F63" s="649" t="s">
        <v>599</v>
      </c>
      <c r="G63" s="650" t="s">
        <v>882</v>
      </c>
      <c r="H63" s="651" t="s">
        <v>569</v>
      </c>
      <c r="I63" s="402"/>
      <c r="J63" s="403"/>
      <c r="K63" s="404"/>
      <c r="L63" s="405"/>
      <c r="M63" s="406"/>
    </row>
    <row r="64" spans="1:13" ht="24">
      <c r="A64" s="399">
        <v>56</v>
      </c>
      <c r="B64" s="645" t="s">
        <v>600</v>
      </c>
      <c r="C64" s="646" t="s">
        <v>516</v>
      </c>
      <c r="D64" s="647">
        <v>5500</v>
      </c>
      <c r="E64" s="648" t="s">
        <v>535</v>
      </c>
      <c r="F64" s="649" t="s">
        <v>536</v>
      </c>
      <c r="G64" s="650" t="s">
        <v>575</v>
      </c>
      <c r="H64" s="651" t="s">
        <v>569</v>
      </c>
      <c r="I64" s="402"/>
      <c r="J64" s="403"/>
      <c r="K64" s="404"/>
      <c r="L64" s="405"/>
      <c r="M64" s="406"/>
    </row>
    <row r="65" spans="1:13" ht="24">
      <c r="A65" s="399">
        <v>57</v>
      </c>
      <c r="B65" s="645" t="s">
        <v>601</v>
      </c>
      <c r="C65" s="646" t="s">
        <v>516</v>
      </c>
      <c r="D65" s="652">
        <v>10</v>
      </c>
      <c r="E65" s="648" t="s">
        <v>824</v>
      </c>
      <c r="F65" s="649" t="s">
        <v>602</v>
      </c>
      <c r="G65" s="650" t="s">
        <v>883</v>
      </c>
      <c r="H65" s="651" t="s">
        <v>569</v>
      </c>
      <c r="I65" s="402"/>
      <c r="J65" s="403"/>
      <c r="K65" s="404"/>
      <c r="L65" s="405"/>
      <c r="M65" s="406"/>
    </row>
    <row r="66" spans="1:13" ht="24">
      <c r="A66" s="399">
        <v>58</v>
      </c>
      <c r="B66" s="645" t="s">
        <v>601</v>
      </c>
      <c r="C66" s="646" t="s">
        <v>516</v>
      </c>
      <c r="D66" s="652">
        <v>10</v>
      </c>
      <c r="E66" s="648" t="s">
        <v>825</v>
      </c>
      <c r="F66" s="649" t="s">
        <v>603</v>
      </c>
      <c r="G66" s="650" t="s">
        <v>884</v>
      </c>
      <c r="H66" s="651" t="s">
        <v>569</v>
      </c>
      <c r="I66" s="402"/>
      <c r="J66" s="403"/>
      <c r="K66" s="404"/>
      <c r="L66" s="405"/>
      <c r="M66" s="406"/>
    </row>
    <row r="67" spans="1:13" ht="24">
      <c r="A67" s="399">
        <v>59</v>
      </c>
      <c r="B67" s="645" t="s">
        <v>601</v>
      </c>
      <c r="C67" s="646" t="s">
        <v>516</v>
      </c>
      <c r="D67" s="652">
        <v>60</v>
      </c>
      <c r="E67" s="648" t="s">
        <v>826</v>
      </c>
      <c r="F67" s="649" t="s">
        <v>604</v>
      </c>
      <c r="G67" s="650" t="s">
        <v>885</v>
      </c>
      <c r="H67" s="651" t="s">
        <v>569</v>
      </c>
      <c r="I67" s="402"/>
      <c r="J67" s="403"/>
      <c r="K67" s="404"/>
      <c r="L67" s="405"/>
      <c r="M67" s="406"/>
    </row>
    <row r="68" spans="1:13" ht="24">
      <c r="A68" s="399">
        <v>60</v>
      </c>
      <c r="B68" s="645" t="s">
        <v>605</v>
      </c>
      <c r="C68" s="646" t="s">
        <v>516</v>
      </c>
      <c r="D68" s="652">
        <v>10</v>
      </c>
      <c r="E68" s="648" t="s">
        <v>827</v>
      </c>
      <c r="F68" s="649" t="s">
        <v>606</v>
      </c>
      <c r="G68" s="650" t="s">
        <v>886</v>
      </c>
      <c r="H68" s="651" t="s">
        <v>566</v>
      </c>
      <c r="I68" s="402"/>
      <c r="J68" s="403"/>
      <c r="K68" s="404"/>
      <c r="L68" s="405"/>
      <c r="M68" s="406"/>
    </row>
    <row r="69" spans="1:13" ht="24">
      <c r="A69" s="399">
        <v>61</v>
      </c>
      <c r="B69" s="645" t="s">
        <v>605</v>
      </c>
      <c r="C69" s="646" t="s">
        <v>516</v>
      </c>
      <c r="D69" s="652">
        <v>3</v>
      </c>
      <c r="E69" s="648" t="s">
        <v>828</v>
      </c>
      <c r="F69" s="649" t="s">
        <v>607</v>
      </c>
      <c r="G69" s="650" t="s">
        <v>887</v>
      </c>
      <c r="H69" s="651" t="s">
        <v>569</v>
      </c>
      <c r="I69" s="402"/>
      <c r="J69" s="403"/>
      <c r="K69" s="404"/>
      <c r="L69" s="405"/>
      <c r="M69" s="406"/>
    </row>
    <row r="70" spans="1:13" ht="24">
      <c r="A70" s="399">
        <v>62</v>
      </c>
      <c r="B70" s="645" t="s">
        <v>605</v>
      </c>
      <c r="C70" s="646" t="s">
        <v>516</v>
      </c>
      <c r="D70" s="652">
        <v>10</v>
      </c>
      <c r="E70" s="648" t="s">
        <v>829</v>
      </c>
      <c r="F70" s="649" t="s">
        <v>608</v>
      </c>
      <c r="G70" s="650" t="s">
        <v>888</v>
      </c>
      <c r="H70" s="651" t="s">
        <v>569</v>
      </c>
      <c r="I70" s="402"/>
      <c r="J70" s="403"/>
      <c r="K70" s="404"/>
      <c r="L70" s="405"/>
      <c r="M70" s="406"/>
    </row>
    <row r="71" spans="1:13" ht="24">
      <c r="A71" s="399">
        <v>63</v>
      </c>
      <c r="B71" s="645" t="s">
        <v>605</v>
      </c>
      <c r="C71" s="646" t="s">
        <v>516</v>
      </c>
      <c r="D71" s="652">
        <v>10</v>
      </c>
      <c r="E71" s="648" t="s">
        <v>830</v>
      </c>
      <c r="F71" s="649" t="s">
        <v>609</v>
      </c>
      <c r="G71" s="650" t="s">
        <v>889</v>
      </c>
      <c r="H71" s="651" t="s">
        <v>566</v>
      </c>
      <c r="I71" s="402"/>
      <c r="J71" s="403"/>
      <c r="K71" s="404"/>
      <c r="L71" s="405"/>
      <c r="M71" s="406"/>
    </row>
    <row r="72" spans="1:13" ht="24">
      <c r="A72" s="399">
        <v>64</v>
      </c>
      <c r="B72" s="645" t="s">
        <v>605</v>
      </c>
      <c r="C72" s="646" t="s">
        <v>516</v>
      </c>
      <c r="D72" s="652">
        <v>2500</v>
      </c>
      <c r="E72" s="648" t="s">
        <v>823</v>
      </c>
      <c r="F72" s="649" t="s">
        <v>599</v>
      </c>
      <c r="G72" s="650" t="s">
        <v>882</v>
      </c>
      <c r="H72" s="651" t="s">
        <v>569</v>
      </c>
      <c r="I72" s="402"/>
      <c r="J72" s="403"/>
      <c r="K72" s="404"/>
      <c r="L72" s="405"/>
      <c r="M72" s="406"/>
    </row>
    <row r="73" spans="1:13" ht="24">
      <c r="A73" s="399">
        <v>65</v>
      </c>
      <c r="B73" s="645" t="s">
        <v>605</v>
      </c>
      <c r="C73" s="646" t="s">
        <v>516</v>
      </c>
      <c r="D73" s="652">
        <v>5</v>
      </c>
      <c r="E73" s="648" t="s">
        <v>831</v>
      </c>
      <c r="F73" s="649" t="s">
        <v>610</v>
      </c>
      <c r="G73" s="650" t="s">
        <v>890</v>
      </c>
      <c r="H73" s="651" t="s">
        <v>569</v>
      </c>
      <c r="I73" s="402"/>
      <c r="J73" s="403"/>
      <c r="K73" s="404"/>
      <c r="L73" s="405"/>
      <c r="M73" s="406"/>
    </row>
    <row r="74" spans="1:13" ht="24">
      <c r="A74" s="399">
        <v>66</v>
      </c>
      <c r="B74" s="645" t="s">
        <v>605</v>
      </c>
      <c r="C74" s="646" t="s">
        <v>516</v>
      </c>
      <c r="D74" s="652">
        <v>10</v>
      </c>
      <c r="E74" s="648" t="s">
        <v>832</v>
      </c>
      <c r="F74" s="649" t="s">
        <v>611</v>
      </c>
      <c r="G74" s="650" t="s">
        <v>891</v>
      </c>
      <c r="H74" s="651" t="s">
        <v>569</v>
      </c>
      <c r="I74" s="402"/>
      <c r="J74" s="403"/>
      <c r="K74" s="404"/>
      <c r="L74" s="405"/>
      <c r="M74" s="406"/>
    </row>
    <row r="75" spans="1:13" ht="24">
      <c r="A75" s="399">
        <v>67</v>
      </c>
      <c r="B75" s="645" t="s">
        <v>605</v>
      </c>
      <c r="C75" s="646" t="s">
        <v>516</v>
      </c>
      <c r="D75" s="652">
        <v>15</v>
      </c>
      <c r="E75" s="648" t="s">
        <v>833</v>
      </c>
      <c r="F75" s="649" t="s">
        <v>612</v>
      </c>
      <c r="G75" s="650" t="s">
        <v>892</v>
      </c>
      <c r="H75" s="651" t="s">
        <v>569</v>
      </c>
      <c r="I75" s="402"/>
      <c r="J75" s="403"/>
      <c r="K75" s="404"/>
      <c r="L75" s="405"/>
      <c r="M75" s="406"/>
    </row>
    <row r="76" spans="1:13" ht="24">
      <c r="A76" s="399">
        <v>68</v>
      </c>
      <c r="B76" s="645" t="s">
        <v>605</v>
      </c>
      <c r="C76" s="646" t="s">
        <v>516</v>
      </c>
      <c r="D76" s="652">
        <v>10</v>
      </c>
      <c r="E76" s="648" t="s">
        <v>834</v>
      </c>
      <c r="F76" s="649" t="s">
        <v>613</v>
      </c>
      <c r="G76" s="650" t="s">
        <v>893</v>
      </c>
      <c r="H76" s="651" t="s">
        <v>569</v>
      </c>
      <c r="I76" s="402"/>
      <c r="J76" s="403"/>
      <c r="K76" s="404"/>
      <c r="L76" s="405"/>
      <c r="M76" s="406"/>
    </row>
    <row r="77" spans="1:13" ht="24">
      <c r="A77" s="399">
        <v>69</v>
      </c>
      <c r="B77" s="645" t="s">
        <v>605</v>
      </c>
      <c r="C77" s="646" t="s">
        <v>516</v>
      </c>
      <c r="D77" s="652">
        <v>30</v>
      </c>
      <c r="E77" s="648" t="s">
        <v>719</v>
      </c>
      <c r="F77" s="649" t="s">
        <v>614</v>
      </c>
      <c r="G77" s="650" t="s">
        <v>894</v>
      </c>
      <c r="H77" s="651" t="s">
        <v>566</v>
      </c>
      <c r="I77" s="402"/>
      <c r="J77" s="403"/>
      <c r="K77" s="404"/>
      <c r="L77" s="405"/>
      <c r="M77" s="406"/>
    </row>
    <row r="78" spans="1:13" ht="24">
      <c r="A78" s="399">
        <v>70</v>
      </c>
      <c r="B78" s="645" t="s">
        <v>605</v>
      </c>
      <c r="C78" s="646" t="s">
        <v>516</v>
      </c>
      <c r="D78" s="652">
        <v>20</v>
      </c>
      <c r="E78" s="648" t="s">
        <v>835</v>
      </c>
      <c r="F78" s="649" t="s">
        <v>615</v>
      </c>
      <c r="G78" s="650" t="s">
        <v>895</v>
      </c>
      <c r="H78" s="651" t="s">
        <v>566</v>
      </c>
      <c r="I78" s="402"/>
      <c r="J78" s="403"/>
      <c r="K78" s="404"/>
      <c r="L78" s="405"/>
      <c r="M78" s="406"/>
    </row>
    <row r="79" spans="1:13" ht="24">
      <c r="A79" s="399">
        <v>71</v>
      </c>
      <c r="B79" s="645" t="s">
        <v>605</v>
      </c>
      <c r="C79" s="646" t="s">
        <v>516</v>
      </c>
      <c r="D79" s="652">
        <v>50</v>
      </c>
      <c r="E79" s="648" t="s">
        <v>836</v>
      </c>
      <c r="F79" s="649" t="s">
        <v>616</v>
      </c>
      <c r="G79" s="650" t="s">
        <v>896</v>
      </c>
      <c r="H79" s="651" t="s">
        <v>569</v>
      </c>
      <c r="I79" s="402"/>
      <c r="J79" s="403"/>
      <c r="K79" s="404"/>
      <c r="L79" s="405"/>
      <c r="M79" s="406"/>
    </row>
    <row r="80" spans="1:13" ht="24">
      <c r="A80" s="399">
        <v>72</v>
      </c>
      <c r="B80" s="645" t="s">
        <v>617</v>
      </c>
      <c r="C80" s="646" t="s">
        <v>516</v>
      </c>
      <c r="D80" s="652">
        <v>50</v>
      </c>
      <c r="E80" s="648" t="s">
        <v>837</v>
      </c>
      <c r="F80" s="649" t="s">
        <v>618</v>
      </c>
      <c r="G80" s="650" t="s">
        <v>897</v>
      </c>
      <c r="H80" s="651" t="s">
        <v>569</v>
      </c>
      <c r="I80" s="402"/>
      <c r="J80" s="403"/>
      <c r="K80" s="404"/>
      <c r="L80" s="405"/>
      <c r="M80" s="406"/>
    </row>
    <row r="81" spans="1:13" ht="24">
      <c r="A81" s="399">
        <v>73</v>
      </c>
      <c r="B81" s="645" t="s">
        <v>617</v>
      </c>
      <c r="C81" s="646" t="s">
        <v>516</v>
      </c>
      <c r="D81" s="652">
        <v>0.8</v>
      </c>
      <c r="E81" s="648" t="s">
        <v>673</v>
      </c>
      <c r="F81" s="649" t="s">
        <v>619</v>
      </c>
      <c r="G81" s="650" t="s">
        <v>898</v>
      </c>
      <c r="H81" s="651" t="s">
        <v>569</v>
      </c>
      <c r="I81" s="402"/>
      <c r="J81" s="403"/>
      <c r="K81" s="404"/>
      <c r="L81" s="405"/>
      <c r="M81" s="406"/>
    </row>
    <row r="82" spans="1:13" ht="24">
      <c r="A82" s="399">
        <v>74</v>
      </c>
      <c r="B82" s="645" t="s">
        <v>617</v>
      </c>
      <c r="C82" s="646" t="s">
        <v>516</v>
      </c>
      <c r="D82" s="652">
        <v>700</v>
      </c>
      <c r="E82" s="648" t="s">
        <v>838</v>
      </c>
      <c r="F82" s="649" t="s">
        <v>620</v>
      </c>
      <c r="G82" s="650" t="s">
        <v>899</v>
      </c>
      <c r="H82" s="651" t="s">
        <v>569</v>
      </c>
      <c r="I82" s="402"/>
      <c r="J82" s="403"/>
      <c r="K82" s="404"/>
      <c r="L82" s="405"/>
      <c r="M82" s="406"/>
    </row>
    <row r="83" spans="1:13" ht="24">
      <c r="A83" s="399">
        <v>75</v>
      </c>
      <c r="B83" s="645" t="s">
        <v>621</v>
      </c>
      <c r="C83" s="646" t="s">
        <v>516</v>
      </c>
      <c r="D83" s="652">
        <v>10000</v>
      </c>
      <c r="E83" s="648" t="s">
        <v>839</v>
      </c>
      <c r="F83" s="649" t="s">
        <v>622</v>
      </c>
      <c r="G83" s="650" t="s">
        <v>900</v>
      </c>
      <c r="H83" s="651" t="s">
        <v>569</v>
      </c>
      <c r="I83" s="402"/>
      <c r="J83" s="403"/>
      <c r="K83" s="404"/>
      <c r="L83" s="405"/>
      <c r="M83" s="406"/>
    </row>
    <row r="84" spans="1:13" ht="24">
      <c r="A84" s="399">
        <v>76</v>
      </c>
      <c r="B84" s="645" t="s">
        <v>621</v>
      </c>
      <c r="C84" s="646" t="s">
        <v>516</v>
      </c>
      <c r="D84" s="652">
        <v>5000</v>
      </c>
      <c r="E84" s="648" t="s">
        <v>840</v>
      </c>
      <c r="F84" s="649" t="s">
        <v>623</v>
      </c>
      <c r="G84" s="650" t="s">
        <v>901</v>
      </c>
      <c r="H84" s="651" t="s">
        <v>569</v>
      </c>
      <c r="I84" s="402"/>
      <c r="J84" s="403"/>
      <c r="K84" s="404"/>
      <c r="L84" s="405"/>
      <c r="M84" s="406"/>
    </row>
    <row r="85" spans="1:13" ht="24">
      <c r="A85" s="399">
        <v>77</v>
      </c>
      <c r="B85" s="645" t="s">
        <v>621</v>
      </c>
      <c r="C85" s="646" t="s">
        <v>516</v>
      </c>
      <c r="D85" s="652">
        <v>5000</v>
      </c>
      <c r="E85" s="648" t="s">
        <v>537</v>
      </c>
      <c r="F85" s="649" t="s">
        <v>538</v>
      </c>
      <c r="G85" s="650" t="s">
        <v>902</v>
      </c>
      <c r="H85" s="651" t="s">
        <v>569</v>
      </c>
      <c r="I85" s="402"/>
      <c r="J85" s="403"/>
      <c r="K85" s="404"/>
      <c r="L85" s="405"/>
      <c r="M85" s="406"/>
    </row>
    <row r="86" spans="1:13" ht="24">
      <c r="A86" s="399">
        <v>78</v>
      </c>
      <c r="B86" s="645" t="s">
        <v>621</v>
      </c>
      <c r="C86" s="646" t="s">
        <v>516</v>
      </c>
      <c r="D86" s="652">
        <v>10000</v>
      </c>
      <c r="E86" s="648" t="s">
        <v>841</v>
      </c>
      <c r="F86" s="649" t="s">
        <v>624</v>
      </c>
      <c r="G86" s="650" t="s">
        <v>903</v>
      </c>
      <c r="H86" s="651" t="s">
        <v>569</v>
      </c>
      <c r="I86" s="402"/>
      <c r="J86" s="403"/>
      <c r="K86" s="404"/>
      <c r="L86" s="405"/>
      <c r="M86" s="406"/>
    </row>
    <row r="87" spans="1:13" ht="24">
      <c r="A87" s="399">
        <v>79</v>
      </c>
      <c r="B87" s="645" t="s">
        <v>621</v>
      </c>
      <c r="C87" s="646" t="s">
        <v>516</v>
      </c>
      <c r="D87" s="652">
        <v>10000</v>
      </c>
      <c r="E87" s="648" t="s">
        <v>842</v>
      </c>
      <c r="F87" s="649" t="s">
        <v>625</v>
      </c>
      <c r="G87" s="650" t="s">
        <v>904</v>
      </c>
      <c r="H87" s="651" t="s">
        <v>569</v>
      </c>
      <c r="I87" s="402"/>
      <c r="J87" s="403"/>
      <c r="K87" s="404"/>
      <c r="L87" s="405"/>
      <c r="M87" s="406"/>
    </row>
    <row r="88" spans="1:13" ht="24">
      <c r="A88" s="399">
        <v>80</v>
      </c>
      <c r="B88" s="645" t="s">
        <v>621</v>
      </c>
      <c r="C88" s="646" t="s">
        <v>516</v>
      </c>
      <c r="D88" s="652">
        <v>5</v>
      </c>
      <c r="E88" s="648" t="s">
        <v>843</v>
      </c>
      <c r="F88" s="649" t="s">
        <v>626</v>
      </c>
      <c r="G88" s="650" t="s">
        <v>905</v>
      </c>
      <c r="H88" s="651" t="s">
        <v>566</v>
      </c>
      <c r="I88" s="402"/>
      <c r="J88" s="403"/>
      <c r="K88" s="404"/>
      <c r="L88" s="405"/>
      <c r="M88" s="406"/>
    </row>
    <row r="89" spans="1:13" ht="24">
      <c r="A89" s="399">
        <v>81</v>
      </c>
      <c r="B89" s="645" t="s">
        <v>627</v>
      </c>
      <c r="C89" s="646" t="s">
        <v>516</v>
      </c>
      <c r="D89" s="652">
        <v>20000</v>
      </c>
      <c r="E89" s="648" t="s">
        <v>844</v>
      </c>
      <c r="F89" s="649" t="s">
        <v>628</v>
      </c>
      <c r="G89" s="650" t="s">
        <v>906</v>
      </c>
      <c r="H89" s="651" t="s">
        <v>569</v>
      </c>
      <c r="I89" s="402"/>
      <c r="J89" s="403"/>
      <c r="K89" s="404"/>
      <c r="L89" s="405"/>
      <c r="M89" s="406"/>
    </row>
    <row r="90" spans="1:13" ht="24">
      <c r="A90" s="399">
        <v>82</v>
      </c>
      <c r="B90" s="645" t="s">
        <v>627</v>
      </c>
      <c r="C90" s="646" t="s">
        <v>516</v>
      </c>
      <c r="D90" s="652">
        <v>20000</v>
      </c>
      <c r="E90" s="653" t="s">
        <v>845</v>
      </c>
      <c r="F90" s="649" t="s">
        <v>629</v>
      </c>
      <c r="G90" s="650" t="s">
        <v>907</v>
      </c>
      <c r="H90" s="651" t="s">
        <v>569</v>
      </c>
      <c r="I90" s="402"/>
      <c r="J90" s="403"/>
      <c r="K90" s="404"/>
      <c r="L90" s="405"/>
      <c r="M90" s="406"/>
    </row>
    <row r="91" spans="1:13" ht="24">
      <c r="A91" s="399">
        <v>83</v>
      </c>
      <c r="B91" s="645" t="s">
        <v>627</v>
      </c>
      <c r="C91" s="646" t="s">
        <v>516</v>
      </c>
      <c r="D91" s="652">
        <v>11000</v>
      </c>
      <c r="E91" s="648" t="s">
        <v>846</v>
      </c>
      <c r="F91" s="649" t="s">
        <v>630</v>
      </c>
      <c r="G91" s="650" t="s">
        <v>908</v>
      </c>
      <c r="H91" s="651" t="s">
        <v>569</v>
      </c>
      <c r="I91" s="402"/>
      <c r="J91" s="403"/>
      <c r="K91" s="404"/>
      <c r="L91" s="405"/>
      <c r="M91" s="406"/>
    </row>
    <row r="92" spans="1:13" ht="24">
      <c r="A92" s="399">
        <v>84</v>
      </c>
      <c r="B92" s="645" t="s">
        <v>627</v>
      </c>
      <c r="C92" s="646" t="s">
        <v>516</v>
      </c>
      <c r="D92" s="652">
        <v>2500</v>
      </c>
      <c r="E92" s="648" t="s">
        <v>847</v>
      </c>
      <c r="F92" s="649" t="s">
        <v>631</v>
      </c>
      <c r="G92" s="650" t="s">
        <v>909</v>
      </c>
      <c r="H92" s="651" t="s">
        <v>569</v>
      </c>
      <c r="I92" s="402"/>
      <c r="J92" s="403"/>
      <c r="K92" s="404"/>
      <c r="L92" s="405"/>
      <c r="M92" s="406"/>
    </row>
    <row r="93" spans="1:13" ht="24">
      <c r="A93" s="399">
        <v>85</v>
      </c>
      <c r="B93" s="645" t="s">
        <v>627</v>
      </c>
      <c r="C93" s="646" t="s">
        <v>516</v>
      </c>
      <c r="D93" s="652">
        <v>10000</v>
      </c>
      <c r="E93" s="648" t="s">
        <v>729</v>
      </c>
      <c r="F93" s="649" t="s">
        <v>632</v>
      </c>
      <c r="G93" s="650" t="s">
        <v>910</v>
      </c>
      <c r="H93" s="651" t="s">
        <v>566</v>
      </c>
      <c r="I93" s="402"/>
      <c r="J93" s="403"/>
      <c r="K93" s="404"/>
      <c r="L93" s="405"/>
      <c r="M93" s="406"/>
    </row>
    <row r="94" spans="1:13" ht="24">
      <c r="A94" s="399">
        <v>86</v>
      </c>
      <c r="B94" s="645" t="s">
        <v>627</v>
      </c>
      <c r="C94" s="646" t="s">
        <v>516</v>
      </c>
      <c r="D94" s="652">
        <v>10000</v>
      </c>
      <c r="E94" s="648" t="s">
        <v>696</v>
      </c>
      <c r="F94" s="649" t="s">
        <v>633</v>
      </c>
      <c r="G94" s="650" t="s">
        <v>911</v>
      </c>
      <c r="H94" s="651" t="s">
        <v>569</v>
      </c>
      <c r="I94" s="402"/>
      <c r="J94" s="403"/>
      <c r="K94" s="404"/>
      <c r="L94" s="405"/>
      <c r="M94" s="406"/>
    </row>
    <row r="95" spans="1:13" ht="24">
      <c r="A95" s="399">
        <v>87</v>
      </c>
      <c r="B95" s="645" t="s">
        <v>627</v>
      </c>
      <c r="C95" s="646" t="s">
        <v>516</v>
      </c>
      <c r="D95" s="652">
        <v>5000</v>
      </c>
      <c r="E95" s="648" t="s">
        <v>848</v>
      </c>
      <c r="F95" s="649" t="s">
        <v>634</v>
      </c>
      <c r="G95" s="650" t="s">
        <v>912</v>
      </c>
      <c r="H95" s="651" t="s">
        <v>569</v>
      </c>
      <c r="I95" s="402"/>
      <c r="J95" s="403"/>
      <c r="K95" s="404"/>
      <c r="L95" s="405"/>
      <c r="M95" s="406"/>
    </row>
    <row r="96" spans="1:13" ht="24">
      <c r="A96" s="399">
        <v>88</v>
      </c>
      <c r="B96" s="654" t="s">
        <v>627</v>
      </c>
      <c r="C96" s="646" t="s">
        <v>516</v>
      </c>
      <c r="D96" s="655">
        <v>10000</v>
      </c>
      <c r="E96" s="648" t="s">
        <v>842</v>
      </c>
      <c r="F96" s="656" t="s">
        <v>625</v>
      </c>
      <c r="G96" s="650" t="s">
        <v>904</v>
      </c>
      <c r="H96" s="651" t="s">
        <v>569</v>
      </c>
      <c r="I96" s="402"/>
      <c r="J96" s="403"/>
      <c r="K96" s="404"/>
      <c r="L96" s="405"/>
      <c r="M96" s="406"/>
    </row>
    <row r="97" spans="1:13" ht="24">
      <c r="A97" s="399">
        <v>89</v>
      </c>
      <c r="B97" s="645" t="s">
        <v>627</v>
      </c>
      <c r="C97" s="646" t="s">
        <v>516</v>
      </c>
      <c r="D97" s="652">
        <v>15000</v>
      </c>
      <c r="E97" s="648" t="s">
        <v>849</v>
      </c>
      <c r="F97" s="649" t="s">
        <v>635</v>
      </c>
      <c r="G97" s="650" t="s">
        <v>913</v>
      </c>
      <c r="H97" s="651" t="s">
        <v>569</v>
      </c>
      <c r="I97" s="402"/>
      <c r="J97" s="403"/>
      <c r="K97" s="404"/>
      <c r="L97" s="405"/>
      <c r="M97" s="406"/>
    </row>
    <row r="98" spans="1:13" ht="24">
      <c r="A98" s="399">
        <v>90</v>
      </c>
      <c r="B98" s="645" t="s">
        <v>601</v>
      </c>
      <c r="C98" s="646" t="s">
        <v>516</v>
      </c>
      <c r="D98" s="647">
        <v>50</v>
      </c>
      <c r="E98" s="648" t="s">
        <v>850</v>
      </c>
      <c r="F98" s="657" t="s">
        <v>636</v>
      </c>
      <c r="G98" s="650" t="s">
        <v>914</v>
      </c>
      <c r="H98" s="651" t="s">
        <v>569</v>
      </c>
      <c r="I98" s="402"/>
      <c r="J98" s="403"/>
      <c r="K98" s="404"/>
      <c r="L98" s="405"/>
      <c r="M98" s="406"/>
    </row>
    <row r="99" spans="1:13" ht="24">
      <c r="A99" s="399">
        <v>91</v>
      </c>
      <c r="B99" s="645" t="s">
        <v>637</v>
      </c>
      <c r="C99" s="646" t="s">
        <v>516</v>
      </c>
      <c r="D99" s="647">
        <v>1000</v>
      </c>
      <c r="E99" s="648" t="s">
        <v>851</v>
      </c>
      <c r="F99" s="657" t="s">
        <v>638</v>
      </c>
      <c r="G99" s="650" t="s">
        <v>915</v>
      </c>
      <c r="H99" s="651" t="s">
        <v>569</v>
      </c>
      <c r="I99" s="402"/>
      <c r="J99" s="403"/>
      <c r="K99" s="404"/>
      <c r="L99" s="405"/>
      <c r="M99" s="406"/>
    </row>
    <row r="100" spans="1:13" ht="24">
      <c r="A100" s="399">
        <v>92</v>
      </c>
      <c r="B100" s="645" t="s">
        <v>637</v>
      </c>
      <c r="C100" s="646" t="s">
        <v>516</v>
      </c>
      <c r="D100" s="647">
        <v>50</v>
      </c>
      <c r="E100" s="648" t="s">
        <v>852</v>
      </c>
      <c r="F100" s="657" t="s">
        <v>639</v>
      </c>
      <c r="G100" s="650" t="s">
        <v>916</v>
      </c>
      <c r="H100" s="651" t="s">
        <v>569</v>
      </c>
      <c r="I100" s="402"/>
      <c r="J100" s="403"/>
      <c r="K100" s="404"/>
      <c r="L100" s="405"/>
      <c r="M100" s="406"/>
    </row>
    <row r="101" spans="1:13" ht="24">
      <c r="A101" s="399">
        <v>93</v>
      </c>
      <c r="B101" s="645" t="s">
        <v>627</v>
      </c>
      <c r="C101" s="646" t="s">
        <v>516</v>
      </c>
      <c r="D101" s="658">
        <v>5000</v>
      </c>
      <c r="E101" s="648" t="s">
        <v>532</v>
      </c>
      <c r="F101" s="659">
        <v>39001017062</v>
      </c>
      <c r="G101" s="650" t="s">
        <v>917</v>
      </c>
      <c r="H101" s="651" t="s">
        <v>566</v>
      </c>
      <c r="I101" s="402"/>
      <c r="J101" s="403"/>
      <c r="K101" s="404"/>
      <c r="L101" s="405"/>
      <c r="M101" s="406"/>
    </row>
    <row r="102" spans="1:13" ht="24">
      <c r="A102" s="399">
        <v>94</v>
      </c>
      <c r="B102" s="645" t="s">
        <v>627</v>
      </c>
      <c r="C102" s="646" t="s">
        <v>516</v>
      </c>
      <c r="D102" s="658">
        <v>4500</v>
      </c>
      <c r="E102" s="648" t="s">
        <v>533</v>
      </c>
      <c r="F102" s="660">
        <v>19001091901</v>
      </c>
      <c r="G102" s="650" t="s">
        <v>918</v>
      </c>
      <c r="H102" s="651" t="s">
        <v>566</v>
      </c>
      <c r="I102" s="402"/>
      <c r="J102" s="403"/>
      <c r="K102" s="404"/>
      <c r="L102" s="405"/>
      <c r="M102" s="406"/>
    </row>
    <row r="103" spans="1:13" ht="24">
      <c r="A103" s="399">
        <v>95</v>
      </c>
      <c r="B103" s="645" t="s">
        <v>627</v>
      </c>
      <c r="C103" s="646" t="s">
        <v>516</v>
      </c>
      <c r="D103" s="658">
        <v>5000</v>
      </c>
      <c r="E103" s="648" t="s">
        <v>537</v>
      </c>
      <c r="F103" s="661">
        <v>49001003053</v>
      </c>
      <c r="G103" s="650" t="s">
        <v>902</v>
      </c>
      <c r="H103" s="651" t="s">
        <v>569</v>
      </c>
      <c r="I103" s="402"/>
      <c r="J103" s="403"/>
      <c r="K103" s="404"/>
      <c r="L103" s="405"/>
      <c r="M103" s="406"/>
    </row>
    <row r="104" spans="1:13" ht="24">
      <c r="A104" s="399">
        <v>96</v>
      </c>
      <c r="B104" s="645" t="s">
        <v>617</v>
      </c>
      <c r="C104" s="646" t="s">
        <v>516</v>
      </c>
      <c r="D104" s="662">
        <v>10</v>
      </c>
      <c r="E104" s="648" t="s">
        <v>853</v>
      </c>
      <c r="F104" s="663">
        <v>23001003165</v>
      </c>
      <c r="G104" s="650" t="s">
        <v>919</v>
      </c>
      <c r="H104" s="651" t="s">
        <v>566</v>
      </c>
      <c r="I104" s="402"/>
      <c r="J104" s="403"/>
      <c r="K104" s="404"/>
      <c r="L104" s="405"/>
      <c r="M104" s="406"/>
    </row>
    <row r="105" spans="1:13" ht="24">
      <c r="A105" s="399">
        <v>97</v>
      </c>
      <c r="B105" s="645" t="s">
        <v>617</v>
      </c>
      <c r="C105" s="646" t="s">
        <v>516</v>
      </c>
      <c r="D105" s="662">
        <v>10</v>
      </c>
      <c r="E105" s="648" t="s">
        <v>854</v>
      </c>
      <c r="F105" s="663" t="s">
        <v>640</v>
      </c>
      <c r="G105" s="650" t="s">
        <v>920</v>
      </c>
      <c r="H105" s="651" t="s">
        <v>566</v>
      </c>
      <c r="I105" s="402"/>
      <c r="J105" s="403"/>
      <c r="K105" s="404"/>
      <c r="L105" s="405"/>
      <c r="M105" s="406"/>
    </row>
    <row r="106" spans="1:13" ht="24">
      <c r="A106" s="399">
        <v>98</v>
      </c>
      <c r="B106" s="654" t="s">
        <v>617</v>
      </c>
      <c r="C106" s="646" t="s">
        <v>516</v>
      </c>
      <c r="D106" s="662">
        <v>10</v>
      </c>
      <c r="E106" s="648" t="s">
        <v>697</v>
      </c>
      <c r="F106" s="664" t="s">
        <v>641</v>
      </c>
      <c r="G106" s="650" t="s">
        <v>921</v>
      </c>
      <c r="H106" s="651" t="s">
        <v>569</v>
      </c>
      <c r="I106" s="402"/>
      <c r="J106" s="403"/>
      <c r="K106" s="404"/>
      <c r="L106" s="405"/>
      <c r="M106" s="406"/>
    </row>
    <row r="107" spans="1:13" ht="24">
      <c r="A107" s="399">
        <v>99</v>
      </c>
      <c r="B107" s="645" t="s">
        <v>605</v>
      </c>
      <c r="C107" s="646" t="s">
        <v>516</v>
      </c>
      <c r="D107" s="647">
        <v>10</v>
      </c>
      <c r="E107" s="648" t="s">
        <v>855</v>
      </c>
      <c r="F107" s="663">
        <v>56001023284</v>
      </c>
      <c r="G107" s="650" t="s">
        <v>922</v>
      </c>
      <c r="H107" s="651" t="s">
        <v>566</v>
      </c>
      <c r="I107" s="402"/>
      <c r="J107" s="403"/>
      <c r="K107" s="404"/>
      <c r="L107" s="405"/>
      <c r="M107" s="406"/>
    </row>
    <row r="108" spans="1:13" ht="24">
      <c r="A108" s="399">
        <v>100</v>
      </c>
      <c r="B108" s="645" t="s">
        <v>605</v>
      </c>
      <c r="C108" s="646" t="s">
        <v>516</v>
      </c>
      <c r="D108" s="662">
        <v>10</v>
      </c>
      <c r="E108" s="648" t="s">
        <v>856</v>
      </c>
      <c r="F108" s="663">
        <v>59001025983</v>
      </c>
      <c r="G108" s="650" t="s">
        <v>923</v>
      </c>
      <c r="H108" s="651" t="s">
        <v>569</v>
      </c>
      <c r="I108" s="402"/>
      <c r="J108" s="403"/>
      <c r="K108" s="404"/>
      <c r="L108" s="405"/>
      <c r="M108" s="406"/>
    </row>
    <row r="109" spans="1:13" ht="24">
      <c r="A109" s="399">
        <v>101</v>
      </c>
      <c r="B109" s="645" t="s">
        <v>605</v>
      </c>
      <c r="C109" s="646" t="s">
        <v>516</v>
      </c>
      <c r="D109" s="662">
        <v>10</v>
      </c>
      <c r="E109" s="648" t="s">
        <v>857</v>
      </c>
      <c r="F109" s="663" t="s">
        <v>642</v>
      </c>
      <c r="G109" s="650" t="s">
        <v>924</v>
      </c>
      <c r="H109" s="651" t="s">
        <v>566</v>
      </c>
      <c r="I109" s="402"/>
      <c r="J109" s="403"/>
      <c r="K109" s="404"/>
      <c r="L109" s="405"/>
      <c r="M109" s="406"/>
    </row>
    <row r="110" spans="1:13" ht="24">
      <c r="A110" s="399">
        <v>102</v>
      </c>
      <c r="B110" s="645" t="s">
        <v>605</v>
      </c>
      <c r="C110" s="646" t="s">
        <v>516</v>
      </c>
      <c r="D110" s="662">
        <v>10</v>
      </c>
      <c r="E110" s="648" t="s">
        <v>858</v>
      </c>
      <c r="F110" s="663">
        <v>24001015735</v>
      </c>
      <c r="G110" s="650" t="s">
        <v>925</v>
      </c>
      <c r="H110" s="651" t="s">
        <v>578</v>
      </c>
      <c r="I110" s="402"/>
      <c r="J110" s="403"/>
      <c r="K110" s="404"/>
      <c r="L110" s="405"/>
      <c r="M110" s="406"/>
    </row>
    <row r="111" spans="1:13" ht="24">
      <c r="A111" s="399">
        <v>103</v>
      </c>
      <c r="B111" s="645" t="s">
        <v>605</v>
      </c>
      <c r="C111" s="646" t="s">
        <v>516</v>
      </c>
      <c r="D111" s="662">
        <v>100</v>
      </c>
      <c r="E111" s="648" t="s">
        <v>859</v>
      </c>
      <c r="F111" s="663">
        <v>61008002760</v>
      </c>
      <c r="G111" s="650" t="s">
        <v>926</v>
      </c>
      <c r="H111" s="651" t="s">
        <v>578</v>
      </c>
      <c r="I111" s="402"/>
      <c r="J111" s="403"/>
      <c r="K111" s="404"/>
      <c r="L111" s="405"/>
      <c r="M111" s="406"/>
    </row>
    <row r="112" spans="1:13" ht="24">
      <c r="A112" s="399">
        <v>104</v>
      </c>
      <c r="B112" s="645" t="s">
        <v>605</v>
      </c>
      <c r="C112" s="646" t="s">
        <v>516</v>
      </c>
      <c r="D112" s="662">
        <v>10</v>
      </c>
      <c r="E112" s="648" t="s">
        <v>860</v>
      </c>
      <c r="F112" s="663" t="s">
        <v>643</v>
      </c>
      <c r="G112" s="650" t="s">
        <v>927</v>
      </c>
      <c r="H112" s="651" t="s">
        <v>569</v>
      </c>
      <c r="I112" s="402"/>
      <c r="J112" s="403"/>
      <c r="K112" s="404"/>
      <c r="L112" s="405"/>
      <c r="M112" s="406"/>
    </row>
    <row r="113" spans="1:13" ht="24">
      <c r="A113" s="399">
        <v>105</v>
      </c>
      <c r="B113" s="645" t="s">
        <v>605</v>
      </c>
      <c r="C113" s="646" t="s">
        <v>516</v>
      </c>
      <c r="D113" s="662">
        <v>10</v>
      </c>
      <c r="E113" s="648" t="s">
        <v>861</v>
      </c>
      <c r="F113" s="663">
        <v>56001023776</v>
      </c>
      <c r="G113" s="650" t="s">
        <v>928</v>
      </c>
      <c r="H113" s="651" t="s">
        <v>569</v>
      </c>
      <c r="I113" s="402"/>
      <c r="J113" s="403"/>
      <c r="K113" s="404"/>
      <c r="L113" s="405"/>
      <c r="M113" s="406"/>
    </row>
    <row r="114" spans="1:13" ht="24">
      <c r="A114" s="399">
        <v>106</v>
      </c>
      <c r="B114" s="645" t="s">
        <v>605</v>
      </c>
      <c r="C114" s="646" t="s">
        <v>516</v>
      </c>
      <c r="D114" s="662">
        <v>10</v>
      </c>
      <c r="E114" s="648" t="s">
        <v>862</v>
      </c>
      <c r="F114" s="663">
        <v>56001021491</v>
      </c>
      <c r="G114" s="650" t="s">
        <v>929</v>
      </c>
      <c r="H114" s="651" t="s">
        <v>569</v>
      </c>
      <c r="I114" s="402"/>
      <c r="J114" s="403"/>
      <c r="K114" s="404"/>
      <c r="L114" s="405"/>
      <c r="M114" s="406"/>
    </row>
    <row r="115" spans="1:13" ht="24">
      <c r="A115" s="399">
        <v>107</v>
      </c>
      <c r="B115" s="645" t="s">
        <v>601</v>
      </c>
      <c r="C115" s="646" t="s">
        <v>516</v>
      </c>
      <c r="D115" s="662">
        <v>10</v>
      </c>
      <c r="E115" s="648" t="s">
        <v>863</v>
      </c>
      <c r="F115" s="663">
        <v>61001030140</v>
      </c>
      <c r="G115" s="650" t="s">
        <v>930</v>
      </c>
      <c r="H115" s="651" t="s">
        <v>569</v>
      </c>
      <c r="I115" s="402"/>
      <c r="J115" s="403"/>
      <c r="K115" s="404"/>
      <c r="L115" s="405"/>
      <c r="M115" s="406"/>
    </row>
    <row r="116" spans="1:13" ht="24">
      <c r="A116" s="399">
        <v>108</v>
      </c>
      <c r="B116" s="645" t="s">
        <v>601</v>
      </c>
      <c r="C116" s="646" t="s">
        <v>516</v>
      </c>
      <c r="D116" s="662">
        <v>10</v>
      </c>
      <c r="E116" s="648" t="s">
        <v>864</v>
      </c>
      <c r="F116" s="663">
        <v>39001012652</v>
      </c>
      <c r="G116" s="650" t="s">
        <v>931</v>
      </c>
      <c r="H116" s="651" t="s">
        <v>578</v>
      </c>
      <c r="I116" s="402"/>
      <c r="J116" s="403"/>
      <c r="K116" s="404"/>
      <c r="L116" s="405"/>
      <c r="M116" s="406"/>
    </row>
    <row r="117" spans="1:13" ht="24">
      <c r="A117" s="399">
        <v>109</v>
      </c>
      <c r="B117" s="645" t="s">
        <v>644</v>
      </c>
      <c r="C117" s="646" t="s">
        <v>516</v>
      </c>
      <c r="D117" s="647">
        <v>1.3</v>
      </c>
      <c r="E117" s="648" t="s">
        <v>673</v>
      </c>
      <c r="F117" s="665" t="s">
        <v>619</v>
      </c>
      <c r="G117" s="650" t="s">
        <v>898</v>
      </c>
      <c r="H117" s="651" t="s">
        <v>569</v>
      </c>
      <c r="I117" s="402"/>
      <c r="J117" s="403"/>
      <c r="K117" s="404"/>
      <c r="L117" s="405"/>
      <c r="M117" s="406"/>
    </row>
    <row r="118" spans="1:13" ht="24">
      <c r="A118" s="399">
        <v>110</v>
      </c>
      <c r="B118" s="645" t="s">
        <v>645</v>
      </c>
      <c r="C118" s="646" t="s">
        <v>516</v>
      </c>
      <c r="D118" s="647">
        <v>3100</v>
      </c>
      <c r="E118" s="648" t="s">
        <v>865</v>
      </c>
      <c r="F118" s="665" t="s">
        <v>646</v>
      </c>
      <c r="G118" s="650" t="s">
        <v>932</v>
      </c>
      <c r="H118" s="651" t="s">
        <v>569</v>
      </c>
      <c r="I118" s="402"/>
      <c r="J118" s="403"/>
      <c r="K118" s="404"/>
      <c r="L118" s="405"/>
      <c r="M118" s="406"/>
    </row>
    <row r="119" spans="1:13" ht="24">
      <c r="A119" s="399">
        <v>111</v>
      </c>
      <c r="B119" s="645" t="s">
        <v>645</v>
      </c>
      <c r="C119" s="646" t="s">
        <v>516</v>
      </c>
      <c r="D119" s="647">
        <v>0.8</v>
      </c>
      <c r="E119" s="648" t="s">
        <v>673</v>
      </c>
      <c r="F119" s="665" t="s">
        <v>619</v>
      </c>
      <c r="G119" s="650" t="s">
        <v>898</v>
      </c>
      <c r="H119" s="651" t="s">
        <v>569</v>
      </c>
      <c r="I119" s="402"/>
      <c r="J119" s="403"/>
      <c r="K119" s="404"/>
      <c r="L119" s="405"/>
      <c r="M119" s="406"/>
    </row>
    <row r="120" spans="1:13" ht="24">
      <c r="A120" s="399">
        <v>112</v>
      </c>
      <c r="B120" s="645" t="s">
        <v>647</v>
      </c>
      <c r="C120" s="646" t="s">
        <v>516</v>
      </c>
      <c r="D120" s="647">
        <v>600</v>
      </c>
      <c r="E120" s="648" t="s">
        <v>533</v>
      </c>
      <c r="F120" s="665" t="s">
        <v>534</v>
      </c>
      <c r="G120" s="650" t="s">
        <v>933</v>
      </c>
      <c r="H120" s="651" t="s">
        <v>566</v>
      </c>
      <c r="I120" s="402"/>
      <c r="J120" s="403"/>
      <c r="K120" s="404"/>
      <c r="L120" s="405"/>
      <c r="M120" s="406"/>
    </row>
    <row r="121" spans="1:13" ht="24">
      <c r="A121" s="399">
        <v>113</v>
      </c>
      <c r="B121" s="645" t="s">
        <v>647</v>
      </c>
      <c r="C121" s="646" t="s">
        <v>516</v>
      </c>
      <c r="D121" s="647">
        <v>1.23</v>
      </c>
      <c r="E121" s="648" t="s">
        <v>673</v>
      </c>
      <c r="F121" s="665" t="s">
        <v>619</v>
      </c>
      <c r="G121" s="650" t="s">
        <v>898</v>
      </c>
      <c r="H121" s="651" t="s">
        <v>569</v>
      </c>
      <c r="I121" s="402"/>
      <c r="J121" s="403"/>
      <c r="K121" s="404"/>
      <c r="L121" s="405"/>
      <c r="M121" s="406"/>
    </row>
    <row r="122" spans="1:13" ht="24">
      <c r="A122" s="399">
        <v>114</v>
      </c>
      <c r="B122" s="645" t="s">
        <v>648</v>
      </c>
      <c r="C122" s="646" t="s">
        <v>516</v>
      </c>
      <c r="D122" s="647">
        <v>0.8</v>
      </c>
      <c r="E122" s="648" t="s">
        <v>673</v>
      </c>
      <c r="F122" s="665" t="s">
        <v>619</v>
      </c>
      <c r="G122" s="650" t="s">
        <v>898</v>
      </c>
      <c r="H122" s="651" t="s">
        <v>569</v>
      </c>
      <c r="I122" s="402"/>
      <c r="J122" s="403"/>
      <c r="K122" s="404"/>
      <c r="L122" s="405"/>
      <c r="M122" s="406"/>
    </row>
    <row r="123" spans="1:13" ht="24">
      <c r="A123" s="399">
        <v>115</v>
      </c>
      <c r="B123" s="645" t="s">
        <v>649</v>
      </c>
      <c r="C123" s="646" t="s">
        <v>516</v>
      </c>
      <c r="D123" s="647">
        <v>5000</v>
      </c>
      <c r="E123" s="648" t="s">
        <v>866</v>
      </c>
      <c r="F123" s="665" t="s">
        <v>650</v>
      </c>
      <c r="G123" s="650" t="s">
        <v>934</v>
      </c>
      <c r="H123" s="651" t="s">
        <v>569</v>
      </c>
      <c r="I123" s="402"/>
      <c r="J123" s="403"/>
      <c r="K123" s="404"/>
      <c r="L123" s="405"/>
      <c r="M123" s="406"/>
    </row>
    <row r="124" spans="1:13" ht="24">
      <c r="A124" s="399">
        <v>116</v>
      </c>
      <c r="B124" s="645" t="s">
        <v>649</v>
      </c>
      <c r="C124" s="646" t="s">
        <v>516</v>
      </c>
      <c r="D124" s="647">
        <v>15000</v>
      </c>
      <c r="E124" s="648" t="s">
        <v>867</v>
      </c>
      <c r="F124" s="665" t="s">
        <v>651</v>
      </c>
      <c r="G124" s="650" t="s">
        <v>935</v>
      </c>
      <c r="H124" s="651" t="s">
        <v>569</v>
      </c>
      <c r="I124" s="402"/>
      <c r="J124" s="403"/>
      <c r="K124" s="404"/>
      <c r="L124" s="405"/>
      <c r="M124" s="406"/>
    </row>
    <row r="125" spans="1:13" ht="24">
      <c r="A125" s="399">
        <v>117</v>
      </c>
      <c r="B125" s="645" t="s">
        <v>649</v>
      </c>
      <c r="C125" s="646" t="s">
        <v>516</v>
      </c>
      <c r="D125" s="647">
        <v>1.6</v>
      </c>
      <c r="E125" s="648" t="s">
        <v>673</v>
      </c>
      <c r="F125" s="665" t="s">
        <v>619</v>
      </c>
      <c r="G125" s="650" t="s">
        <v>898</v>
      </c>
      <c r="H125" s="651" t="s">
        <v>569</v>
      </c>
      <c r="I125" s="402"/>
      <c r="J125" s="403"/>
      <c r="K125" s="404"/>
      <c r="L125" s="405"/>
      <c r="M125" s="406"/>
    </row>
    <row r="126" spans="1:13" ht="24">
      <c r="A126" s="399">
        <v>118</v>
      </c>
      <c r="B126" s="645" t="s">
        <v>652</v>
      </c>
      <c r="C126" s="646" t="s">
        <v>516</v>
      </c>
      <c r="D126" s="647">
        <v>25000</v>
      </c>
      <c r="E126" s="648" t="s">
        <v>868</v>
      </c>
      <c r="F126" s="665" t="s">
        <v>653</v>
      </c>
      <c r="G126" s="650" t="s">
        <v>936</v>
      </c>
      <c r="H126" s="651" t="s">
        <v>566</v>
      </c>
      <c r="I126" s="402"/>
      <c r="J126" s="403"/>
      <c r="K126" s="404"/>
      <c r="L126" s="405"/>
      <c r="M126" s="406"/>
    </row>
    <row r="127" spans="1:13" ht="24">
      <c r="A127" s="399">
        <v>119</v>
      </c>
      <c r="B127" s="645" t="s">
        <v>652</v>
      </c>
      <c r="C127" s="646" t="s">
        <v>516</v>
      </c>
      <c r="D127" s="647">
        <v>0.8</v>
      </c>
      <c r="E127" s="648" t="s">
        <v>673</v>
      </c>
      <c r="F127" s="665" t="s">
        <v>619</v>
      </c>
      <c r="G127" s="650" t="s">
        <v>898</v>
      </c>
      <c r="H127" s="651" t="s">
        <v>569</v>
      </c>
      <c r="I127" s="402"/>
      <c r="J127" s="403"/>
      <c r="K127" s="404"/>
      <c r="L127" s="405"/>
      <c r="M127" s="406"/>
    </row>
    <row r="128" spans="1:13" ht="24">
      <c r="A128" s="399">
        <v>120</v>
      </c>
      <c r="B128" s="645" t="s">
        <v>652</v>
      </c>
      <c r="C128" s="646" t="s">
        <v>516</v>
      </c>
      <c r="D128" s="647">
        <v>100</v>
      </c>
      <c r="E128" s="648" t="s">
        <v>869</v>
      </c>
      <c r="F128" s="665" t="s">
        <v>654</v>
      </c>
      <c r="G128" s="650" t="s">
        <v>937</v>
      </c>
      <c r="H128" s="651" t="s">
        <v>569</v>
      </c>
      <c r="I128" s="402"/>
      <c r="J128" s="403"/>
      <c r="K128" s="404"/>
      <c r="L128" s="405"/>
      <c r="M128" s="406"/>
    </row>
    <row r="129" spans="1:13" ht="24">
      <c r="A129" s="399">
        <v>121</v>
      </c>
      <c r="B129" s="645" t="s">
        <v>652</v>
      </c>
      <c r="C129" s="646" t="s">
        <v>516</v>
      </c>
      <c r="D129" s="647">
        <v>50</v>
      </c>
      <c r="E129" s="648" t="s">
        <v>870</v>
      </c>
      <c r="F129" s="665" t="s">
        <v>655</v>
      </c>
      <c r="G129" s="650" t="s">
        <v>938</v>
      </c>
      <c r="H129" s="651" t="s">
        <v>939</v>
      </c>
      <c r="I129" s="402"/>
      <c r="J129" s="403"/>
      <c r="K129" s="404"/>
      <c r="L129" s="405"/>
      <c r="M129" s="406"/>
    </row>
    <row r="130" spans="1:13" ht="24">
      <c r="A130" s="399">
        <v>122</v>
      </c>
      <c r="B130" s="645" t="s">
        <v>656</v>
      </c>
      <c r="C130" s="646" t="s">
        <v>516</v>
      </c>
      <c r="D130" s="647">
        <v>10000</v>
      </c>
      <c r="E130" s="648" t="s">
        <v>871</v>
      </c>
      <c r="F130" s="665" t="s">
        <v>657</v>
      </c>
      <c r="G130" s="650" t="s">
        <v>940</v>
      </c>
      <c r="H130" s="651" t="s">
        <v>569</v>
      </c>
      <c r="I130" s="402"/>
      <c r="J130" s="403"/>
      <c r="K130" s="404"/>
      <c r="L130" s="405"/>
      <c r="M130" s="406"/>
    </row>
    <row r="131" spans="1:13" ht="24">
      <c r="A131" s="399">
        <v>123</v>
      </c>
      <c r="B131" s="645" t="s">
        <v>656</v>
      </c>
      <c r="C131" s="646" t="s">
        <v>516</v>
      </c>
      <c r="D131" s="647">
        <v>150</v>
      </c>
      <c r="E131" s="648" t="s">
        <v>530</v>
      </c>
      <c r="F131" s="665" t="s">
        <v>531</v>
      </c>
      <c r="G131" s="650" t="s">
        <v>573</v>
      </c>
      <c r="H131" s="651" t="s">
        <v>569</v>
      </c>
      <c r="I131" s="402"/>
      <c r="J131" s="403"/>
      <c r="K131" s="404"/>
      <c r="L131" s="405"/>
      <c r="M131" s="406"/>
    </row>
    <row r="132" spans="1:13" ht="24">
      <c r="A132" s="399">
        <v>124</v>
      </c>
      <c r="B132" s="645" t="s">
        <v>656</v>
      </c>
      <c r="C132" s="646" t="s">
        <v>516</v>
      </c>
      <c r="D132" s="647">
        <v>10</v>
      </c>
      <c r="E132" s="648" t="s">
        <v>872</v>
      </c>
      <c r="F132" s="665" t="s">
        <v>658</v>
      </c>
      <c r="G132" s="650" t="s">
        <v>941</v>
      </c>
      <c r="H132" s="651" t="s">
        <v>569</v>
      </c>
      <c r="I132" s="402"/>
      <c r="J132" s="403"/>
      <c r="K132" s="404"/>
      <c r="L132" s="405"/>
      <c r="M132" s="406"/>
    </row>
    <row r="133" spans="1:13" ht="24">
      <c r="A133" s="399">
        <v>125</v>
      </c>
      <c r="B133" s="645" t="s">
        <v>656</v>
      </c>
      <c r="C133" s="646" t="s">
        <v>516</v>
      </c>
      <c r="D133" s="647">
        <v>5000</v>
      </c>
      <c r="E133" s="648" t="s">
        <v>676</v>
      </c>
      <c r="F133" s="665" t="s">
        <v>659</v>
      </c>
      <c r="G133" s="650" t="s">
        <v>942</v>
      </c>
      <c r="H133" s="651" t="s">
        <v>569</v>
      </c>
      <c r="I133" s="402"/>
      <c r="J133" s="403"/>
      <c r="K133" s="404"/>
      <c r="L133" s="405"/>
      <c r="M133" s="406"/>
    </row>
    <row r="134" spans="1:13" ht="24">
      <c r="A134" s="399">
        <v>126</v>
      </c>
      <c r="B134" s="645" t="s">
        <v>656</v>
      </c>
      <c r="C134" s="646" t="s">
        <v>516</v>
      </c>
      <c r="D134" s="647">
        <v>0.8</v>
      </c>
      <c r="E134" s="648" t="s">
        <v>673</v>
      </c>
      <c r="F134" s="665" t="s">
        <v>619</v>
      </c>
      <c r="G134" s="650" t="s">
        <v>898</v>
      </c>
      <c r="H134" s="651" t="s">
        <v>569</v>
      </c>
      <c r="I134" s="402"/>
      <c r="J134" s="403"/>
      <c r="K134" s="404"/>
      <c r="L134" s="405"/>
      <c r="M134" s="406"/>
    </row>
    <row r="135" spans="1:13" ht="24">
      <c r="A135" s="399">
        <v>127</v>
      </c>
      <c r="B135" s="645" t="s">
        <v>656</v>
      </c>
      <c r="C135" s="646" t="s">
        <v>516</v>
      </c>
      <c r="D135" s="647">
        <v>3</v>
      </c>
      <c r="E135" s="648" t="s">
        <v>873</v>
      </c>
      <c r="F135" s="665" t="s">
        <v>660</v>
      </c>
      <c r="G135" s="650" t="s">
        <v>943</v>
      </c>
      <c r="H135" s="651" t="s">
        <v>566</v>
      </c>
      <c r="I135" s="402"/>
      <c r="J135" s="403"/>
      <c r="K135" s="404"/>
      <c r="L135" s="405"/>
      <c r="M135" s="406"/>
    </row>
    <row r="136" spans="1:13" ht="24">
      <c r="A136" s="399">
        <v>128</v>
      </c>
      <c r="B136" s="645" t="s">
        <v>656</v>
      </c>
      <c r="C136" s="646" t="s">
        <v>516</v>
      </c>
      <c r="D136" s="647">
        <v>20</v>
      </c>
      <c r="E136" s="648" t="s">
        <v>874</v>
      </c>
      <c r="F136" s="665" t="s">
        <v>661</v>
      </c>
      <c r="G136" s="650" t="s">
        <v>944</v>
      </c>
      <c r="H136" s="651" t="s">
        <v>566</v>
      </c>
      <c r="I136" s="402"/>
      <c r="J136" s="403"/>
      <c r="K136" s="404"/>
      <c r="L136" s="405"/>
      <c r="M136" s="406"/>
    </row>
    <row r="137" spans="1:13" ht="24">
      <c r="A137" s="399">
        <v>129</v>
      </c>
      <c r="B137" s="645" t="s">
        <v>656</v>
      </c>
      <c r="C137" s="646" t="s">
        <v>516</v>
      </c>
      <c r="D137" s="647">
        <v>50</v>
      </c>
      <c r="E137" s="648" t="s">
        <v>875</v>
      </c>
      <c r="F137" s="665" t="s">
        <v>662</v>
      </c>
      <c r="G137" s="650" t="s">
        <v>945</v>
      </c>
      <c r="H137" s="651" t="s">
        <v>566</v>
      </c>
      <c r="I137" s="402"/>
      <c r="J137" s="403"/>
      <c r="K137" s="404"/>
      <c r="L137" s="405"/>
      <c r="M137" s="406"/>
    </row>
    <row r="138" spans="1:13" ht="24">
      <c r="A138" s="399">
        <v>130</v>
      </c>
      <c r="B138" s="645" t="s">
        <v>656</v>
      </c>
      <c r="C138" s="646" t="s">
        <v>516</v>
      </c>
      <c r="D138" s="647">
        <v>100</v>
      </c>
      <c r="E138" s="648" t="s">
        <v>876</v>
      </c>
      <c r="F138" s="665" t="s">
        <v>663</v>
      </c>
      <c r="G138" s="650" t="s">
        <v>946</v>
      </c>
      <c r="H138" s="651" t="s">
        <v>566</v>
      </c>
      <c r="I138" s="402"/>
      <c r="J138" s="403"/>
      <c r="K138" s="404"/>
      <c r="L138" s="405"/>
      <c r="M138" s="406"/>
    </row>
    <row r="139" spans="1:13" ht="24">
      <c r="A139" s="399">
        <v>131</v>
      </c>
      <c r="B139" s="645" t="s">
        <v>652</v>
      </c>
      <c r="C139" s="646" t="s">
        <v>516</v>
      </c>
      <c r="D139" s="662">
        <v>20</v>
      </c>
      <c r="E139" s="648" t="s">
        <v>877</v>
      </c>
      <c r="F139" s="665" t="s">
        <v>664</v>
      </c>
      <c r="G139" s="650" t="s">
        <v>947</v>
      </c>
      <c r="H139" s="651" t="s">
        <v>948</v>
      </c>
      <c r="I139" s="402"/>
      <c r="J139" s="403"/>
      <c r="K139" s="404"/>
      <c r="L139" s="405"/>
      <c r="M139" s="406"/>
    </row>
    <row r="140" spans="1:13" ht="24">
      <c r="A140" s="399">
        <v>132</v>
      </c>
      <c r="B140" s="645" t="s">
        <v>656</v>
      </c>
      <c r="C140" s="646" t="s">
        <v>516</v>
      </c>
      <c r="D140" s="662">
        <v>10</v>
      </c>
      <c r="E140" s="648" t="s">
        <v>878</v>
      </c>
      <c r="F140" s="665" t="s">
        <v>665</v>
      </c>
      <c r="G140" s="650" t="s">
        <v>949</v>
      </c>
      <c r="H140" s="651" t="s">
        <v>578</v>
      </c>
      <c r="I140" s="402"/>
      <c r="J140" s="403"/>
      <c r="K140" s="404"/>
      <c r="L140" s="405"/>
      <c r="M140" s="406"/>
    </row>
    <row r="141" spans="1:13" ht="24">
      <c r="A141" s="399">
        <v>133</v>
      </c>
      <c r="B141" s="645" t="s">
        <v>600</v>
      </c>
      <c r="C141" s="666" t="s">
        <v>517</v>
      </c>
      <c r="D141" s="667">
        <v>1430</v>
      </c>
      <c r="E141" s="648" t="s">
        <v>688</v>
      </c>
      <c r="F141" s="668" t="s">
        <v>666</v>
      </c>
      <c r="G141" s="650"/>
      <c r="H141" s="651"/>
      <c r="I141" s="402" t="s">
        <v>950</v>
      </c>
      <c r="J141" s="403"/>
      <c r="K141" s="404"/>
      <c r="L141" s="405"/>
      <c r="M141" s="406"/>
    </row>
    <row r="142" spans="1:13" ht="27.6" customHeight="1">
      <c r="A142" s="399">
        <v>134</v>
      </c>
      <c r="B142" s="645" t="s">
        <v>605</v>
      </c>
      <c r="C142" s="666" t="s">
        <v>517</v>
      </c>
      <c r="D142" s="667">
        <v>5000</v>
      </c>
      <c r="E142" s="648" t="s">
        <v>847</v>
      </c>
      <c r="F142" s="669" t="s">
        <v>667</v>
      </c>
      <c r="G142" s="650"/>
      <c r="H142" s="651"/>
      <c r="I142" s="402" t="s">
        <v>951</v>
      </c>
      <c r="J142" s="403"/>
      <c r="K142" s="404"/>
      <c r="L142" s="405"/>
      <c r="M142" s="406"/>
    </row>
    <row r="143" spans="1:13" ht="24">
      <c r="A143" s="399">
        <v>135</v>
      </c>
      <c r="B143" s="645" t="s">
        <v>656</v>
      </c>
      <c r="C143" s="666" t="s">
        <v>517</v>
      </c>
      <c r="D143" s="667">
        <v>800</v>
      </c>
      <c r="E143" s="648" t="s">
        <v>879</v>
      </c>
      <c r="F143" s="670" t="s">
        <v>668</v>
      </c>
      <c r="G143" s="650"/>
      <c r="H143" s="651"/>
      <c r="I143" s="402"/>
      <c r="J143" s="403" t="s">
        <v>952</v>
      </c>
      <c r="K143" s="404"/>
      <c r="L143" s="405"/>
      <c r="M143" s="406"/>
    </row>
    <row r="144" spans="1:13" ht="24">
      <c r="A144" s="399">
        <v>136</v>
      </c>
      <c r="B144" s="645" t="s">
        <v>669</v>
      </c>
      <c r="C144" s="646" t="s">
        <v>516</v>
      </c>
      <c r="D144" s="647">
        <v>50</v>
      </c>
      <c r="E144" s="648" t="s">
        <v>670</v>
      </c>
      <c r="F144" s="671" t="s">
        <v>671</v>
      </c>
      <c r="G144" s="650" t="s">
        <v>953</v>
      </c>
      <c r="H144" s="651" t="s">
        <v>569</v>
      </c>
      <c r="I144" s="402"/>
      <c r="J144" s="403"/>
      <c r="K144" s="404"/>
      <c r="L144" s="405"/>
      <c r="M144" s="406"/>
    </row>
    <row r="145" spans="1:13" ht="24">
      <c r="A145" s="399">
        <v>137</v>
      </c>
      <c r="B145" s="645" t="s">
        <v>672</v>
      </c>
      <c r="C145" s="646" t="s">
        <v>516</v>
      </c>
      <c r="D145" s="647">
        <v>0.8</v>
      </c>
      <c r="E145" s="648" t="s">
        <v>673</v>
      </c>
      <c r="F145" s="671" t="s">
        <v>674</v>
      </c>
      <c r="G145" s="650" t="s">
        <v>898</v>
      </c>
      <c r="H145" s="651" t="s">
        <v>569</v>
      </c>
      <c r="I145" s="402"/>
      <c r="J145" s="403"/>
      <c r="K145" s="404"/>
      <c r="L145" s="405"/>
      <c r="M145" s="406"/>
    </row>
    <row r="146" spans="1:13" ht="24">
      <c r="A146" s="399">
        <v>138</v>
      </c>
      <c r="B146" s="645" t="s">
        <v>675</v>
      </c>
      <c r="C146" s="646" t="s">
        <v>516</v>
      </c>
      <c r="D146" s="647">
        <v>10000</v>
      </c>
      <c r="E146" s="648" t="s">
        <v>676</v>
      </c>
      <c r="F146" s="671" t="s">
        <v>677</v>
      </c>
      <c r="G146" s="650" t="s">
        <v>942</v>
      </c>
      <c r="H146" s="651" t="s">
        <v>569</v>
      </c>
      <c r="I146" s="402"/>
      <c r="J146" s="403"/>
      <c r="K146" s="404"/>
      <c r="L146" s="405"/>
      <c r="M146" s="406"/>
    </row>
    <row r="147" spans="1:13" ht="24">
      <c r="A147" s="399">
        <v>139</v>
      </c>
      <c r="B147" s="645" t="s">
        <v>675</v>
      </c>
      <c r="C147" s="646" t="s">
        <v>516</v>
      </c>
      <c r="D147" s="647">
        <v>1000</v>
      </c>
      <c r="E147" s="648" t="s">
        <v>532</v>
      </c>
      <c r="F147" s="671" t="s">
        <v>678</v>
      </c>
      <c r="G147" s="650" t="s">
        <v>954</v>
      </c>
      <c r="H147" s="651" t="s">
        <v>569</v>
      </c>
      <c r="I147" s="402"/>
      <c r="J147" s="403"/>
      <c r="K147" s="404"/>
      <c r="L147" s="405"/>
      <c r="M147" s="406"/>
    </row>
    <row r="148" spans="1:13" ht="24">
      <c r="A148" s="399">
        <v>140</v>
      </c>
      <c r="B148" s="645" t="s">
        <v>679</v>
      </c>
      <c r="C148" s="646" t="s">
        <v>516</v>
      </c>
      <c r="D148" s="647">
        <v>4000</v>
      </c>
      <c r="E148" s="648" t="s">
        <v>532</v>
      </c>
      <c r="F148" s="671" t="s">
        <v>678</v>
      </c>
      <c r="G148" s="650" t="s">
        <v>954</v>
      </c>
      <c r="H148" s="651" t="s">
        <v>569</v>
      </c>
      <c r="I148" s="402"/>
      <c r="J148" s="403"/>
      <c r="K148" s="404"/>
      <c r="L148" s="405"/>
      <c r="M148" s="406"/>
    </row>
    <row r="149" spans="1:13" ht="24">
      <c r="A149" s="399">
        <v>141</v>
      </c>
      <c r="B149" s="645" t="s">
        <v>679</v>
      </c>
      <c r="C149" s="646" t="s">
        <v>516</v>
      </c>
      <c r="D149" s="647">
        <v>30000</v>
      </c>
      <c r="E149" s="648" t="s">
        <v>680</v>
      </c>
      <c r="F149" s="671" t="s">
        <v>681</v>
      </c>
      <c r="G149" s="650" t="s">
        <v>955</v>
      </c>
      <c r="H149" s="651" t="s">
        <v>566</v>
      </c>
      <c r="I149" s="402"/>
      <c r="J149" s="403"/>
      <c r="K149" s="404"/>
      <c r="L149" s="405"/>
      <c r="M149" s="406"/>
    </row>
    <row r="150" spans="1:13" ht="24">
      <c r="A150" s="399">
        <v>142</v>
      </c>
      <c r="B150" s="645" t="s">
        <v>679</v>
      </c>
      <c r="C150" s="646" t="s">
        <v>516</v>
      </c>
      <c r="D150" s="647">
        <v>20000</v>
      </c>
      <c r="E150" s="648" t="s">
        <v>682</v>
      </c>
      <c r="F150" s="671" t="s">
        <v>683</v>
      </c>
      <c r="G150" s="650" t="s">
        <v>956</v>
      </c>
      <c r="H150" s="651" t="s">
        <v>569</v>
      </c>
      <c r="I150" s="402"/>
      <c r="J150" s="403"/>
      <c r="K150" s="404"/>
      <c r="L150" s="405"/>
      <c r="M150" s="406"/>
    </row>
    <row r="151" spans="1:13" ht="24">
      <c r="A151" s="399">
        <v>143</v>
      </c>
      <c r="B151" s="645" t="s">
        <v>684</v>
      </c>
      <c r="C151" s="646" t="s">
        <v>516</v>
      </c>
      <c r="D151" s="647">
        <v>1550</v>
      </c>
      <c r="E151" s="648" t="s">
        <v>530</v>
      </c>
      <c r="F151" s="671" t="s">
        <v>531</v>
      </c>
      <c r="G151" s="650" t="s">
        <v>573</v>
      </c>
      <c r="H151" s="651" t="s">
        <v>569</v>
      </c>
      <c r="I151" s="402"/>
      <c r="J151" s="403"/>
      <c r="K151" s="404"/>
      <c r="L151" s="405"/>
      <c r="M151" s="406"/>
    </row>
    <row r="152" spans="1:13" ht="24">
      <c r="A152" s="399">
        <v>144</v>
      </c>
      <c r="B152" s="645" t="s">
        <v>684</v>
      </c>
      <c r="C152" s="646" t="s">
        <v>516</v>
      </c>
      <c r="D152" s="647">
        <v>4500</v>
      </c>
      <c r="E152" s="648" t="s">
        <v>555</v>
      </c>
      <c r="F152" s="671" t="s">
        <v>556</v>
      </c>
      <c r="G152" s="650" t="s">
        <v>957</v>
      </c>
      <c r="H152" s="651" t="s">
        <v>569</v>
      </c>
      <c r="I152" s="402"/>
      <c r="J152" s="403"/>
      <c r="K152" s="404"/>
      <c r="L152" s="405"/>
      <c r="M152" s="406"/>
    </row>
    <row r="153" spans="1:13" ht="24">
      <c r="A153" s="399">
        <v>145</v>
      </c>
      <c r="B153" s="645" t="s">
        <v>684</v>
      </c>
      <c r="C153" s="646" t="s">
        <v>516</v>
      </c>
      <c r="D153" s="647">
        <v>0.8</v>
      </c>
      <c r="E153" s="648" t="s">
        <v>673</v>
      </c>
      <c r="F153" s="671" t="s">
        <v>674</v>
      </c>
      <c r="G153" s="650" t="s">
        <v>898</v>
      </c>
      <c r="H153" s="651" t="s">
        <v>569</v>
      </c>
      <c r="I153" s="402"/>
      <c r="J153" s="403"/>
      <c r="K153" s="404"/>
      <c r="L153" s="405"/>
      <c r="M153" s="406"/>
    </row>
    <row r="154" spans="1:13" ht="24">
      <c r="A154" s="399">
        <v>146</v>
      </c>
      <c r="B154" s="645" t="s">
        <v>685</v>
      </c>
      <c r="C154" s="646" t="s">
        <v>516</v>
      </c>
      <c r="D154" s="647">
        <v>30000</v>
      </c>
      <c r="E154" s="648" t="s">
        <v>686</v>
      </c>
      <c r="F154" s="671" t="s">
        <v>687</v>
      </c>
      <c r="G154" s="650" t="s">
        <v>958</v>
      </c>
      <c r="H154" s="651" t="s">
        <v>569</v>
      </c>
      <c r="I154" s="402"/>
      <c r="J154" s="403"/>
      <c r="K154" s="404"/>
      <c r="L154" s="405"/>
      <c r="M154" s="406"/>
    </row>
    <row r="155" spans="1:13" ht="24">
      <c r="A155" s="399">
        <v>147</v>
      </c>
      <c r="B155" s="645" t="s">
        <v>685</v>
      </c>
      <c r="C155" s="646" t="s">
        <v>516</v>
      </c>
      <c r="D155" s="647">
        <v>15000</v>
      </c>
      <c r="E155" s="648" t="s">
        <v>688</v>
      </c>
      <c r="F155" s="671" t="s">
        <v>689</v>
      </c>
      <c r="G155" s="650" t="s">
        <v>959</v>
      </c>
      <c r="H155" s="651" t="s">
        <v>569</v>
      </c>
      <c r="I155" s="402"/>
      <c r="J155" s="403"/>
      <c r="K155" s="404"/>
      <c r="L155" s="405"/>
      <c r="M155" s="406"/>
    </row>
    <row r="156" spans="1:13" ht="24">
      <c r="A156" s="399">
        <v>148</v>
      </c>
      <c r="B156" s="645" t="s">
        <v>685</v>
      </c>
      <c r="C156" s="646" t="s">
        <v>516</v>
      </c>
      <c r="D156" s="647">
        <v>5000</v>
      </c>
      <c r="E156" s="648" t="s">
        <v>690</v>
      </c>
      <c r="F156" s="671" t="s">
        <v>691</v>
      </c>
      <c r="G156" s="650" t="s">
        <v>960</v>
      </c>
      <c r="H156" s="651" t="s">
        <v>569</v>
      </c>
      <c r="I156" s="402"/>
      <c r="J156" s="403"/>
      <c r="K156" s="404"/>
      <c r="L156" s="405"/>
      <c r="M156" s="406"/>
    </row>
    <row r="157" spans="1:13" ht="24">
      <c r="A157" s="399">
        <v>149</v>
      </c>
      <c r="B157" s="645" t="s">
        <v>685</v>
      </c>
      <c r="C157" s="646" t="s">
        <v>516</v>
      </c>
      <c r="D157" s="647">
        <v>5000</v>
      </c>
      <c r="E157" s="648" t="s">
        <v>692</v>
      </c>
      <c r="F157" s="671" t="s">
        <v>693</v>
      </c>
      <c r="G157" s="650" t="s">
        <v>961</v>
      </c>
      <c r="H157" s="651" t="s">
        <v>569</v>
      </c>
      <c r="I157" s="402"/>
      <c r="J157" s="403"/>
      <c r="K157" s="404"/>
      <c r="L157" s="405"/>
      <c r="M157" s="406"/>
    </row>
    <row r="158" spans="1:13" ht="24">
      <c r="A158" s="399">
        <v>150</v>
      </c>
      <c r="B158" s="645" t="s">
        <v>685</v>
      </c>
      <c r="C158" s="646" t="s">
        <v>516</v>
      </c>
      <c r="D158" s="647">
        <v>10000</v>
      </c>
      <c r="E158" s="648" t="s">
        <v>694</v>
      </c>
      <c r="F158" s="671" t="s">
        <v>695</v>
      </c>
      <c r="G158" s="650" t="s">
        <v>962</v>
      </c>
      <c r="H158" s="651" t="s">
        <v>963</v>
      </c>
      <c r="I158" s="402"/>
      <c r="J158" s="403"/>
      <c r="K158" s="404"/>
      <c r="L158" s="405"/>
      <c r="M158" s="406"/>
    </row>
    <row r="159" spans="1:13" ht="24">
      <c r="A159" s="399">
        <v>151</v>
      </c>
      <c r="B159" s="645" t="s">
        <v>685</v>
      </c>
      <c r="C159" s="646" t="s">
        <v>516</v>
      </c>
      <c r="D159" s="647">
        <v>10000</v>
      </c>
      <c r="E159" s="648" t="s">
        <v>696</v>
      </c>
      <c r="F159" s="671" t="s">
        <v>633</v>
      </c>
      <c r="G159" s="650" t="s">
        <v>911</v>
      </c>
      <c r="H159" s="651" t="s">
        <v>569</v>
      </c>
      <c r="I159" s="402"/>
      <c r="J159" s="403"/>
      <c r="K159" s="404"/>
      <c r="L159" s="405"/>
      <c r="M159" s="406"/>
    </row>
    <row r="160" spans="1:13" ht="24">
      <c r="A160" s="399">
        <v>152</v>
      </c>
      <c r="B160" s="645" t="s">
        <v>685</v>
      </c>
      <c r="C160" s="646" t="s">
        <v>516</v>
      </c>
      <c r="D160" s="647">
        <v>20000</v>
      </c>
      <c r="E160" s="648" t="s">
        <v>555</v>
      </c>
      <c r="F160" s="671" t="s">
        <v>556</v>
      </c>
      <c r="G160" s="650" t="s">
        <v>957</v>
      </c>
      <c r="H160" s="651" t="s">
        <v>569</v>
      </c>
      <c r="I160" s="402"/>
      <c r="J160" s="403"/>
      <c r="K160" s="404"/>
      <c r="L160" s="405"/>
      <c r="M160" s="406"/>
    </row>
    <row r="161" spans="1:13" ht="24">
      <c r="A161" s="399">
        <v>153</v>
      </c>
      <c r="B161" s="645" t="s">
        <v>685</v>
      </c>
      <c r="C161" s="646" t="s">
        <v>516</v>
      </c>
      <c r="D161" s="647">
        <v>10000</v>
      </c>
      <c r="E161" s="648" t="s">
        <v>697</v>
      </c>
      <c r="F161" s="671" t="s">
        <v>698</v>
      </c>
      <c r="G161" s="650" t="s">
        <v>921</v>
      </c>
      <c r="H161" s="651" t="s">
        <v>569</v>
      </c>
      <c r="I161" s="402"/>
      <c r="J161" s="403"/>
      <c r="K161" s="404"/>
      <c r="L161" s="405"/>
      <c r="M161" s="406"/>
    </row>
    <row r="162" spans="1:13" ht="24">
      <c r="A162" s="399">
        <v>154</v>
      </c>
      <c r="B162" s="645" t="s">
        <v>685</v>
      </c>
      <c r="C162" s="646" t="s">
        <v>516</v>
      </c>
      <c r="D162" s="647">
        <v>10000</v>
      </c>
      <c r="E162" s="648" t="s">
        <v>522</v>
      </c>
      <c r="F162" s="671" t="s">
        <v>523</v>
      </c>
      <c r="G162" s="650" t="s">
        <v>964</v>
      </c>
      <c r="H162" s="651" t="s">
        <v>569</v>
      </c>
      <c r="I162" s="402"/>
      <c r="J162" s="403"/>
      <c r="K162" s="404"/>
      <c r="L162" s="405"/>
      <c r="M162" s="406"/>
    </row>
    <row r="163" spans="1:13" ht="24">
      <c r="A163" s="399">
        <v>155</v>
      </c>
      <c r="B163" s="645" t="s">
        <v>699</v>
      </c>
      <c r="C163" s="646" t="s">
        <v>516</v>
      </c>
      <c r="D163" s="647">
        <v>1400</v>
      </c>
      <c r="E163" s="648" t="s">
        <v>700</v>
      </c>
      <c r="F163" s="671" t="s">
        <v>701</v>
      </c>
      <c r="G163" s="650" t="s">
        <v>965</v>
      </c>
      <c r="H163" s="651" t="s">
        <v>569</v>
      </c>
      <c r="I163" s="402"/>
      <c r="J163" s="403"/>
      <c r="K163" s="404"/>
      <c r="L163" s="405"/>
      <c r="M163" s="406"/>
    </row>
    <row r="164" spans="1:13" ht="24">
      <c r="A164" s="399">
        <v>156</v>
      </c>
      <c r="B164" s="645" t="s">
        <v>699</v>
      </c>
      <c r="C164" s="646" t="s">
        <v>516</v>
      </c>
      <c r="D164" s="647">
        <v>50</v>
      </c>
      <c r="E164" s="648" t="s">
        <v>702</v>
      </c>
      <c r="F164" s="671" t="s">
        <v>703</v>
      </c>
      <c r="G164" s="650" t="s">
        <v>966</v>
      </c>
      <c r="H164" s="651" t="s">
        <v>569</v>
      </c>
      <c r="I164" s="402"/>
      <c r="J164" s="403"/>
      <c r="K164" s="404"/>
      <c r="L164" s="405"/>
      <c r="M164" s="406"/>
    </row>
    <row r="165" spans="1:13" ht="24">
      <c r="A165" s="399">
        <v>157</v>
      </c>
      <c r="B165" s="645" t="s">
        <v>704</v>
      </c>
      <c r="C165" s="646" t="s">
        <v>516</v>
      </c>
      <c r="D165" s="647">
        <v>30000</v>
      </c>
      <c r="E165" s="648" t="s">
        <v>705</v>
      </c>
      <c r="F165" s="671" t="s">
        <v>706</v>
      </c>
      <c r="G165" s="650" t="s">
        <v>967</v>
      </c>
      <c r="H165" s="651" t="s">
        <v>566</v>
      </c>
      <c r="I165" s="402"/>
      <c r="J165" s="403"/>
      <c r="K165" s="404"/>
      <c r="L165" s="405"/>
      <c r="M165" s="406"/>
    </row>
    <row r="166" spans="1:13" ht="24">
      <c r="A166" s="399">
        <v>158</v>
      </c>
      <c r="B166" s="645" t="s">
        <v>707</v>
      </c>
      <c r="C166" s="646" t="s">
        <v>516</v>
      </c>
      <c r="D166" s="647">
        <v>500</v>
      </c>
      <c r="E166" s="648" t="s">
        <v>708</v>
      </c>
      <c r="F166" s="671" t="s">
        <v>709</v>
      </c>
      <c r="G166" s="650" t="s">
        <v>968</v>
      </c>
      <c r="H166" s="651" t="s">
        <v>569</v>
      </c>
      <c r="I166" s="402"/>
      <c r="J166" s="403"/>
      <c r="K166" s="404"/>
      <c r="L166" s="405"/>
      <c r="M166" s="406"/>
    </row>
    <row r="167" spans="1:13" ht="24">
      <c r="A167" s="399">
        <v>159</v>
      </c>
      <c r="B167" s="645" t="s">
        <v>710</v>
      </c>
      <c r="C167" s="646" t="s">
        <v>516</v>
      </c>
      <c r="D167" s="662">
        <v>10</v>
      </c>
      <c r="E167" s="648" t="s">
        <v>711</v>
      </c>
      <c r="F167" s="672">
        <v>35001122261</v>
      </c>
      <c r="G167" s="650" t="s">
        <v>969</v>
      </c>
      <c r="H167" s="651" t="s">
        <v>566</v>
      </c>
      <c r="I167" s="402"/>
      <c r="J167" s="403"/>
      <c r="K167" s="404"/>
      <c r="L167" s="405"/>
      <c r="M167" s="406"/>
    </row>
    <row r="168" spans="1:13" ht="24">
      <c r="A168" s="399">
        <v>160</v>
      </c>
      <c r="B168" s="645" t="s">
        <v>710</v>
      </c>
      <c r="C168" s="646" t="s">
        <v>516</v>
      </c>
      <c r="D168" s="673">
        <v>1000</v>
      </c>
      <c r="E168" s="648" t="s">
        <v>712</v>
      </c>
      <c r="F168" s="674" t="s">
        <v>713</v>
      </c>
      <c r="G168" s="650" t="s">
        <v>970</v>
      </c>
      <c r="H168" s="651" t="s">
        <v>569</v>
      </c>
      <c r="I168" s="402"/>
      <c r="J168" s="403"/>
      <c r="K168" s="404"/>
      <c r="L168" s="405"/>
      <c r="M168" s="406"/>
    </row>
    <row r="169" spans="1:13" ht="24">
      <c r="A169" s="399">
        <v>161</v>
      </c>
      <c r="B169" s="645" t="s">
        <v>710</v>
      </c>
      <c r="C169" s="646" t="s">
        <v>516</v>
      </c>
      <c r="D169" s="673">
        <v>500</v>
      </c>
      <c r="E169" s="648" t="s">
        <v>714</v>
      </c>
      <c r="F169" s="674" t="s">
        <v>715</v>
      </c>
      <c r="G169" s="650" t="s">
        <v>971</v>
      </c>
      <c r="H169" s="651" t="s">
        <v>569</v>
      </c>
      <c r="I169" s="402"/>
      <c r="J169" s="403"/>
      <c r="K169" s="404"/>
      <c r="L169" s="405"/>
      <c r="M169" s="406"/>
    </row>
    <row r="170" spans="1:13" ht="24">
      <c r="A170" s="399">
        <v>162</v>
      </c>
      <c r="B170" s="645" t="s">
        <v>716</v>
      </c>
      <c r="C170" s="646" t="s">
        <v>516</v>
      </c>
      <c r="D170" s="673">
        <v>20000</v>
      </c>
      <c r="E170" s="648" t="s">
        <v>717</v>
      </c>
      <c r="F170" s="674" t="s">
        <v>718</v>
      </c>
      <c r="G170" s="650" t="s">
        <v>972</v>
      </c>
      <c r="H170" s="651" t="s">
        <v>569</v>
      </c>
      <c r="I170" s="402"/>
      <c r="J170" s="403"/>
      <c r="K170" s="404"/>
      <c r="L170" s="405"/>
      <c r="M170" s="406"/>
    </row>
    <row r="171" spans="1:13" ht="24">
      <c r="A171" s="399">
        <v>163</v>
      </c>
      <c r="B171" s="645" t="s">
        <v>716</v>
      </c>
      <c r="C171" s="646" t="s">
        <v>516</v>
      </c>
      <c r="D171" s="673">
        <v>50</v>
      </c>
      <c r="E171" s="648" t="s">
        <v>719</v>
      </c>
      <c r="F171" s="672">
        <v>61010018198</v>
      </c>
      <c r="G171" s="650" t="s">
        <v>894</v>
      </c>
      <c r="H171" s="651" t="s">
        <v>566</v>
      </c>
      <c r="I171" s="402"/>
      <c r="J171" s="403"/>
      <c r="K171" s="404"/>
      <c r="L171" s="405"/>
      <c r="M171" s="406"/>
    </row>
    <row r="172" spans="1:13" ht="24">
      <c r="A172" s="399">
        <v>164</v>
      </c>
      <c r="B172" s="645" t="s">
        <v>716</v>
      </c>
      <c r="C172" s="646" t="s">
        <v>516</v>
      </c>
      <c r="D172" s="673">
        <v>15000</v>
      </c>
      <c r="E172" s="648" t="s">
        <v>692</v>
      </c>
      <c r="F172" s="674" t="s">
        <v>720</v>
      </c>
      <c r="G172" s="650" t="s">
        <v>973</v>
      </c>
      <c r="H172" s="651" t="s">
        <v>569</v>
      </c>
      <c r="I172" s="402"/>
      <c r="J172" s="403"/>
      <c r="K172" s="404"/>
      <c r="L172" s="405"/>
      <c r="M172" s="406"/>
    </row>
    <row r="173" spans="1:13" ht="24">
      <c r="A173" s="399">
        <v>165</v>
      </c>
      <c r="B173" s="645" t="s">
        <v>716</v>
      </c>
      <c r="C173" s="646" t="s">
        <v>516</v>
      </c>
      <c r="D173" s="673">
        <v>10000</v>
      </c>
      <c r="E173" s="648" t="s">
        <v>721</v>
      </c>
      <c r="F173" s="672">
        <v>35001044985</v>
      </c>
      <c r="G173" s="650" t="s">
        <v>974</v>
      </c>
      <c r="H173" s="651" t="s">
        <v>569</v>
      </c>
      <c r="I173" s="402"/>
      <c r="J173" s="403"/>
      <c r="K173" s="404"/>
      <c r="L173" s="405"/>
      <c r="M173" s="406"/>
    </row>
    <row r="174" spans="1:13" ht="24">
      <c r="A174" s="399">
        <v>166</v>
      </c>
      <c r="B174" s="645" t="s">
        <v>716</v>
      </c>
      <c r="C174" s="646" t="s">
        <v>516</v>
      </c>
      <c r="D174" s="673">
        <v>10000</v>
      </c>
      <c r="E174" s="648" t="s">
        <v>722</v>
      </c>
      <c r="F174" s="672">
        <v>35001071763</v>
      </c>
      <c r="G174" s="650" t="s">
        <v>975</v>
      </c>
      <c r="H174" s="651" t="s">
        <v>569</v>
      </c>
      <c r="I174" s="402"/>
      <c r="J174" s="403"/>
      <c r="K174" s="404"/>
      <c r="L174" s="405"/>
      <c r="M174" s="406"/>
    </row>
    <row r="175" spans="1:13" ht="24">
      <c r="A175" s="399">
        <v>167</v>
      </c>
      <c r="B175" s="645" t="s">
        <v>716</v>
      </c>
      <c r="C175" s="646" t="s">
        <v>516</v>
      </c>
      <c r="D175" s="673">
        <v>10000</v>
      </c>
      <c r="E175" s="648" t="s">
        <v>723</v>
      </c>
      <c r="F175" s="672">
        <v>35001003376</v>
      </c>
      <c r="G175" s="650" t="s">
        <v>976</v>
      </c>
      <c r="H175" s="651" t="s">
        <v>569</v>
      </c>
      <c r="I175" s="402"/>
      <c r="J175" s="403"/>
      <c r="K175" s="404"/>
      <c r="L175" s="405"/>
      <c r="M175" s="406"/>
    </row>
    <row r="176" spans="1:13" ht="24">
      <c r="A176" s="399">
        <v>168</v>
      </c>
      <c r="B176" s="645" t="s">
        <v>716</v>
      </c>
      <c r="C176" s="646" t="s">
        <v>516</v>
      </c>
      <c r="D176" s="673">
        <v>10000</v>
      </c>
      <c r="E176" s="648" t="s">
        <v>724</v>
      </c>
      <c r="F176" s="672">
        <v>35001061125</v>
      </c>
      <c r="G176" s="650" t="s">
        <v>977</v>
      </c>
      <c r="H176" s="651" t="s">
        <v>569</v>
      </c>
      <c r="I176" s="402"/>
      <c r="J176" s="403"/>
      <c r="K176" s="404"/>
      <c r="L176" s="405"/>
      <c r="M176" s="406"/>
    </row>
    <row r="177" spans="1:13" ht="24">
      <c r="A177" s="399">
        <v>169</v>
      </c>
      <c r="B177" s="645" t="s">
        <v>716</v>
      </c>
      <c r="C177" s="646" t="s">
        <v>516</v>
      </c>
      <c r="D177" s="662">
        <v>10000</v>
      </c>
      <c r="E177" s="648" t="s">
        <v>725</v>
      </c>
      <c r="F177" s="674" t="s">
        <v>726</v>
      </c>
      <c r="G177" s="650" t="s">
        <v>978</v>
      </c>
      <c r="H177" s="651" t="s">
        <v>569</v>
      </c>
      <c r="I177" s="402"/>
      <c r="J177" s="403"/>
      <c r="K177" s="404"/>
      <c r="L177" s="405"/>
      <c r="M177" s="406"/>
    </row>
    <row r="178" spans="1:13" ht="24">
      <c r="A178" s="399">
        <v>170</v>
      </c>
      <c r="B178" s="645" t="s">
        <v>727</v>
      </c>
      <c r="C178" s="646" t="s">
        <v>516</v>
      </c>
      <c r="D178" s="673">
        <v>5000</v>
      </c>
      <c r="E178" s="648" t="s">
        <v>723</v>
      </c>
      <c r="F178" s="672">
        <v>35001003376</v>
      </c>
      <c r="G178" s="650" t="s">
        <v>976</v>
      </c>
      <c r="H178" s="651" t="s">
        <v>569</v>
      </c>
      <c r="I178" s="402"/>
      <c r="J178" s="403"/>
      <c r="K178" s="404"/>
      <c r="L178" s="405"/>
      <c r="M178" s="406"/>
    </row>
    <row r="179" spans="1:13" ht="24">
      <c r="A179" s="399">
        <v>171</v>
      </c>
      <c r="B179" s="645" t="s">
        <v>727</v>
      </c>
      <c r="C179" s="646" t="s">
        <v>516</v>
      </c>
      <c r="D179" s="673">
        <v>5000</v>
      </c>
      <c r="E179" s="648" t="s">
        <v>724</v>
      </c>
      <c r="F179" s="672">
        <v>35001061125</v>
      </c>
      <c r="G179" s="650" t="s">
        <v>977</v>
      </c>
      <c r="H179" s="651" t="s">
        <v>569</v>
      </c>
      <c r="I179" s="402"/>
      <c r="J179" s="403"/>
      <c r="K179" s="404"/>
      <c r="L179" s="405"/>
      <c r="M179" s="406"/>
    </row>
    <row r="180" spans="1:13" ht="24">
      <c r="A180" s="399">
        <v>172</v>
      </c>
      <c r="B180" s="645" t="s">
        <v>728</v>
      </c>
      <c r="C180" s="646" t="s">
        <v>516</v>
      </c>
      <c r="D180" s="675">
        <v>200</v>
      </c>
      <c r="E180" s="648" t="s">
        <v>729</v>
      </c>
      <c r="F180" s="676" t="s">
        <v>632</v>
      </c>
      <c r="G180" s="650" t="s">
        <v>910</v>
      </c>
      <c r="H180" s="651" t="s">
        <v>566</v>
      </c>
      <c r="I180" s="402"/>
      <c r="J180" s="403"/>
      <c r="K180" s="404"/>
      <c r="L180" s="405"/>
      <c r="M180" s="406"/>
    </row>
    <row r="181" spans="1:13" ht="24">
      <c r="A181" s="399">
        <v>173</v>
      </c>
      <c r="B181" s="645" t="s">
        <v>728</v>
      </c>
      <c r="C181" s="646" t="s">
        <v>516</v>
      </c>
      <c r="D181" s="677">
        <v>250</v>
      </c>
      <c r="E181" s="648" t="s">
        <v>682</v>
      </c>
      <c r="F181" s="674" t="s">
        <v>730</v>
      </c>
      <c r="G181" s="650" t="s">
        <v>979</v>
      </c>
      <c r="H181" s="651" t="s">
        <v>948</v>
      </c>
      <c r="I181" s="402"/>
      <c r="J181" s="403"/>
      <c r="K181" s="404"/>
      <c r="L181" s="405"/>
      <c r="M181" s="406"/>
    </row>
    <row r="182" spans="1:13" ht="24">
      <c r="A182" s="399">
        <v>174</v>
      </c>
      <c r="B182" s="645" t="s">
        <v>728</v>
      </c>
      <c r="C182" s="646" t="s">
        <v>516</v>
      </c>
      <c r="D182" s="678">
        <v>200</v>
      </c>
      <c r="E182" s="648" t="s">
        <v>731</v>
      </c>
      <c r="F182" s="674" t="s">
        <v>732</v>
      </c>
      <c r="G182" s="650" t="s">
        <v>980</v>
      </c>
      <c r="H182" s="651" t="s">
        <v>948</v>
      </c>
      <c r="I182" s="402"/>
      <c r="J182" s="403"/>
      <c r="K182" s="404"/>
      <c r="L182" s="405"/>
      <c r="M182" s="406"/>
    </row>
    <row r="183" spans="1:13" ht="24">
      <c r="A183" s="399">
        <v>175</v>
      </c>
      <c r="B183" s="645" t="s">
        <v>728</v>
      </c>
      <c r="C183" s="646" t="s">
        <v>516</v>
      </c>
      <c r="D183" s="677">
        <v>3000</v>
      </c>
      <c r="E183" s="648" t="s">
        <v>733</v>
      </c>
      <c r="F183" s="672">
        <v>35001105448</v>
      </c>
      <c r="G183" s="650" t="s">
        <v>981</v>
      </c>
      <c r="H183" s="651" t="s">
        <v>948</v>
      </c>
      <c r="I183" s="402"/>
      <c r="J183" s="403"/>
      <c r="K183" s="404"/>
      <c r="L183" s="405"/>
      <c r="M183" s="406"/>
    </row>
    <row r="184" spans="1:13" ht="24">
      <c r="A184" s="399">
        <v>176</v>
      </c>
      <c r="B184" s="645" t="s">
        <v>728</v>
      </c>
      <c r="C184" s="646" t="s">
        <v>516</v>
      </c>
      <c r="D184" s="677">
        <v>5000</v>
      </c>
      <c r="E184" s="648" t="s">
        <v>734</v>
      </c>
      <c r="F184" s="672">
        <v>35001002409</v>
      </c>
      <c r="G184" s="650" t="s">
        <v>982</v>
      </c>
      <c r="H184" s="651" t="s">
        <v>948</v>
      </c>
      <c r="I184" s="402"/>
      <c r="J184" s="403"/>
      <c r="K184" s="404"/>
      <c r="L184" s="405"/>
      <c r="M184" s="406"/>
    </row>
    <row r="185" spans="1:13" ht="24">
      <c r="A185" s="399">
        <v>177</v>
      </c>
      <c r="B185" s="645" t="s">
        <v>728</v>
      </c>
      <c r="C185" s="646" t="s">
        <v>516</v>
      </c>
      <c r="D185" s="677">
        <v>5000</v>
      </c>
      <c r="E185" s="648" t="s">
        <v>735</v>
      </c>
      <c r="F185" s="672">
        <v>35001088888</v>
      </c>
      <c r="G185" s="650" t="s">
        <v>983</v>
      </c>
      <c r="H185" s="651" t="s">
        <v>948</v>
      </c>
      <c r="I185" s="402"/>
      <c r="J185" s="403"/>
      <c r="K185" s="404"/>
      <c r="L185" s="405"/>
      <c r="M185" s="406"/>
    </row>
    <row r="186" spans="1:13" ht="24">
      <c r="A186" s="399">
        <v>178</v>
      </c>
      <c r="B186" s="645" t="s">
        <v>728</v>
      </c>
      <c r="C186" s="646" t="s">
        <v>516</v>
      </c>
      <c r="D186" s="677">
        <v>5000</v>
      </c>
      <c r="E186" s="648" t="s">
        <v>736</v>
      </c>
      <c r="F186" s="672">
        <v>35001000064</v>
      </c>
      <c r="G186" s="650" t="s">
        <v>984</v>
      </c>
      <c r="H186" s="651" t="s">
        <v>948</v>
      </c>
      <c r="I186" s="402"/>
      <c r="J186" s="403"/>
      <c r="K186" s="404"/>
      <c r="L186" s="405"/>
      <c r="M186" s="406"/>
    </row>
    <row r="187" spans="1:13" ht="24">
      <c r="A187" s="399">
        <v>179</v>
      </c>
      <c r="B187" s="645" t="s">
        <v>728</v>
      </c>
      <c r="C187" s="646" t="s">
        <v>516</v>
      </c>
      <c r="D187" s="677">
        <v>2000</v>
      </c>
      <c r="E187" s="648" t="s">
        <v>733</v>
      </c>
      <c r="F187" s="672">
        <v>35001105448</v>
      </c>
      <c r="G187" s="650" t="s">
        <v>981</v>
      </c>
      <c r="H187" s="651" t="s">
        <v>948</v>
      </c>
      <c r="I187" s="402"/>
      <c r="J187" s="403"/>
      <c r="K187" s="404"/>
      <c r="L187" s="405"/>
      <c r="M187" s="406"/>
    </row>
    <row r="188" spans="1:13" ht="24">
      <c r="A188" s="399">
        <v>180</v>
      </c>
      <c r="B188" s="645" t="s">
        <v>728</v>
      </c>
      <c r="C188" s="646" t="s">
        <v>516</v>
      </c>
      <c r="D188" s="677">
        <v>5000</v>
      </c>
      <c r="E188" s="648" t="s">
        <v>737</v>
      </c>
      <c r="F188" s="672">
        <v>35001111392</v>
      </c>
      <c r="G188" s="650" t="s">
        <v>985</v>
      </c>
      <c r="H188" s="651" t="s">
        <v>948</v>
      </c>
      <c r="I188" s="402"/>
      <c r="J188" s="403"/>
      <c r="K188" s="404"/>
      <c r="L188" s="405"/>
      <c r="M188" s="406"/>
    </row>
    <row r="189" spans="1:13" ht="24">
      <c r="A189" s="399">
        <v>181</v>
      </c>
      <c r="B189" s="645" t="s">
        <v>728</v>
      </c>
      <c r="C189" s="646" t="s">
        <v>516</v>
      </c>
      <c r="D189" s="679">
        <v>5000</v>
      </c>
      <c r="E189" s="648" t="s">
        <v>738</v>
      </c>
      <c r="F189" s="661">
        <v>35001060380</v>
      </c>
      <c r="G189" s="650" t="s">
        <v>986</v>
      </c>
      <c r="H189" s="651" t="s">
        <v>948</v>
      </c>
      <c r="I189" s="402"/>
      <c r="J189" s="403"/>
      <c r="K189" s="404"/>
      <c r="L189" s="405"/>
      <c r="M189" s="406"/>
    </row>
    <row r="190" spans="1:13" ht="24">
      <c r="A190" s="399">
        <v>182</v>
      </c>
      <c r="B190" s="645" t="s">
        <v>728</v>
      </c>
      <c r="C190" s="646" t="s">
        <v>516</v>
      </c>
      <c r="D190" s="679">
        <v>3000</v>
      </c>
      <c r="E190" s="648" t="s">
        <v>739</v>
      </c>
      <c r="F190" s="674" t="s">
        <v>740</v>
      </c>
      <c r="G190" s="650" t="s">
        <v>987</v>
      </c>
      <c r="H190" s="651" t="s">
        <v>948</v>
      </c>
      <c r="I190" s="402"/>
      <c r="J190" s="403"/>
      <c r="K190" s="404"/>
      <c r="L190" s="405"/>
      <c r="M190" s="406"/>
    </row>
    <row r="191" spans="1:13" ht="24">
      <c r="A191" s="399">
        <v>183</v>
      </c>
      <c r="B191" s="645" t="s">
        <v>728</v>
      </c>
      <c r="C191" s="646" t="s">
        <v>516</v>
      </c>
      <c r="D191" s="680">
        <v>20000</v>
      </c>
      <c r="E191" s="648" t="s">
        <v>741</v>
      </c>
      <c r="F191" s="672">
        <v>39001030973</v>
      </c>
      <c r="G191" s="650" t="s">
        <v>988</v>
      </c>
      <c r="H191" s="651" t="s">
        <v>948</v>
      </c>
      <c r="I191" s="402"/>
      <c r="J191" s="403"/>
      <c r="K191" s="404"/>
      <c r="L191" s="405"/>
      <c r="M191" s="406"/>
    </row>
    <row r="192" spans="1:13" ht="24">
      <c r="A192" s="399">
        <v>184</v>
      </c>
      <c r="B192" s="645" t="s">
        <v>742</v>
      </c>
      <c r="C192" s="646" t="s">
        <v>516</v>
      </c>
      <c r="D192" s="681">
        <v>27000</v>
      </c>
      <c r="E192" s="648" t="s">
        <v>739</v>
      </c>
      <c r="F192" s="674" t="s">
        <v>740</v>
      </c>
      <c r="G192" s="650" t="s">
        <v>987</v>
      </c>
      <c r="H192" s="651" t="s">
        <v>948</v>
      </c>
      <c r="I192" s="402"/>
      <c r="J192" s="403"/>
      <c r="K192" s="404"/>
      <c r="L192" s="405"/>
      <c r="M192" s="406"/>
    </row>
    <row r="193" spans="1:13" ht="24">
      <c r="A193" s="399">
        <v>185</v>
      </c>
      <c r="B193" s="645" t="s">
        <v>742</v>
      </c>
      <c r="C193" s="646" t="s">
        <v>516</v>
      </c>
      <c r="D193" s="681">
        <v>30000</v>
      </c>
      <c r="E193" s="648" t="s">
        <v>743</v>
      </c>
      <c r="F193" s="674" t="s">
        <v>744</v>
      </c>
      <c r="G193" s="650" t="s">
        <v>989</v>
      </c>
      <c r="H193" s="651" t="s">
        <v>948</v>
      </c>
      <c r="I193" s="402"/>
      <c r="J193" s="403"/>
      <c r="K193" s="404"/>
      <c r="L193" s="405"/>
      <c r="M193" s="406"/>
    </row>
    <row r="194" spans="1:13" ht="24">
      <c r="A194" s="399">
        <v>186</v>
      </c>
      <c r="B194" s="645" t="s">
        <v>742</v>
      </c>
      <c r="C194" s="646" t="s">
        <v>516</v>
      </c>
      <c r="D194" s="681">
        <v>10000</v>
      </c>
      <c r="E194" s="648" t="s">
        <v>745</v>
      </c>
      <c r="F194" s="674" t="s">
        <v>746</v>
      </c>
      <c r="G194" s="650" t="s">
        <v>990</v>
      </c>
      <c r="H194" s="651" t="s">
        <v>948</v>
      </c>
      <c r="I194" s="402"/>
      <c r="J194" s="403"/>
      <c r="K194" s="404"/>
      <c r="L194" s="405"/>
      <c r="M194" s="406"/>
    </row>
    <row r="195" spans="1:13" ht="24">
      <c r="A195" s="399">
        <v>187</v>
      </c>
      <c r="B195" s="645" t="s">
        <v>742</v>
      </c>
      <c r="C195" s="646" t="s">
        <v>516</v>
      </c>
      <c r="D195" s="682">
        <v>300</v>
      </c>
      <c r="E195" s="648" t="s">
        <v>747</v>
      </c>
      <c r="F195" s="672">
        <v>20001061945</v>
      </c>
      <c r="G195" s="650" t="s">
        <v>991</v>
      </c>
      <c r="H195" s="651" t="s">
        <v>566</v>
      </c>
      <c r="I195" s="402"/>
      <c r="J195" s="403"/>
      <c r="K195" s="404"/>
      <c r="L195" s="405"/>
      <c r="M195" s="406"/>
    </row>
    <row r="196" spans="1:13" ht="24">
      <c r="A196" s="399">
        <v>188</v>
      </c>
      <c r="B196" s="645" t="s">
        <v>742</v>
      </c>
      <c r="C196" s="646" t="s">
        <v>516</v>
      </c>
      <c r="D196" s="681">
        <v>20000</v>
      </c>
      <c r="E196" s="648" t="s">
        <v>748</v>
      </c>
      <c r="F196" s="674" t="s">
        <v>749</v>
      </c>
      <c r="G196" s="650" t="s">
        <v>992</v>
      </c>
      <c r="H196" s="651" t="s">
        <v>948</v>
      </c>
      <c r="I196" s="402"/>
      <c r="J196" s="403"/>
      <c r="K196" s="404"/>
      <c r="L196" s="405"/>
      <c r="M196" s="406"/>
    </row>
    <row r="197" spans="1:13" ht="24">
      <c r="A197" s="399">
        <v>189</v>
      </c>
      <c r="B197" s="645" t="s">
        <v>750</v>
      </c>
      <c r="C197" s="666" t="s">
        <v>516</v>
      </c>
      <c r="D197" s="683">
        <v>10000</v>
      </c>
      <c r="E197" s="648" t="s">
        <v>748</v>
      </c>
      <c r="F197" s="674" t="s">
        <v>749</v>
      </c>
      <c r="G197" s="650" t="s">
        <v>992</v>
      </c>
      <c r="H197" s="651" t="s">
        <v>948</v>
      </c>
      <c r="I197" s="402"/>
      <c r="J197" s="403"/>
      <c r="K197" s="404"/>
      <c r="L197" s="405"/>
      <c r="M197" s="406"/>
    </row>
    <row r="198" spans="1:13" ht="24">
      <c r="A198" s="399">
        <v>190</v>
      </c>
      <c r="B198" s="645" t="s">
        <v>750</v>
      </c>
      <c r="C198" s="666" t="s">
        <v>516</v>
      </c>
      <c r="D198" s="683">
        <v>50</v>
      </c>
      <c r="E198" s="648" t="s">
        <v>751</v>
      </c>
      <c r="F198" s="674">
        <v>60401167967</v>
      </c>
      <c r="G198" s="650" t="s">
        <v>993</v>
      </c>
      <c r="H198" s="651" t="s">
        <v>948</v>
      </c>
      <c r="I198" s="402"/>
      <c r="J198" s="403"/>
      <c r="K198" s="404"/>
      <c r="L198" s="405"/>
      <c r="M198" s="406"/>
    </row>
    <row r="199" spans="1:13" ht="24">
      <c r="A199" s="399">
        <v>191</v>
      </c>
      <c r="B199" s="645" t="s">
        <v>750</v>
      </c>
      <c r="C199" s="666" t="s">
        <v>516</v>
      </c>
      <c r="D199" s="683">
        <v>1000</v>
      </c>
      <c r="E199" s="648" t="s">
        <v>752</v>
      </c>
      <c r="F199" s="674" t="s">
        <v>753</v>
      </c>
      <c r="G199" s="650" t="s">
        <v>994</v>
      </c>
      <c r="H199" s="651" t="s">
        <v>948</v>
      </c>
      <c r="I199" s="402"/>
      <c r="J199" s="403"/>
      <c r="K199" s="404"/>
      <c r="L199" s="405"/>
      <c r="M199" s="406"/>
    </row>
    <row r="200" spans="1:13" ht="33.6" customHeight="1">
      <c r="A200" s="399">
        <v>192</v>
      </c>
      <c r="B200" s="645" t="s">
        <v>679</v>
      </c>
      <c r="C200" s="666" t="s">
        <v>517</v>
      </c>
      <c r="D200" s="647">
        <v>2000</v>
      </c>
      <c r="E200" s="648" t="s">
        <v>557</v>
      </c>
      <c r="F200" s="665" t="s">
        <v>558</v>
      </c>
      <c r="G200" s="650"/>
      <c r="H200" s="651"/>
      <c r="I200" s="402"/>
      <c r="J200" s="403" t="s">
        <v>995</v>
      </c>
      <c r="K200" s="404"/>
      <c r="L200" s="405"/>
      <c r="M200" s="406"/>
    </row>
    <row r="201" spans="1:13" ht="25.8" customHeight="1">
      <c r="A201" s="399">
        <v>193</v>
      </c>
      <c r="B201" s="645" t="s">
        <v>684</v>
      </c>
      <c r="C201" s="666" t="s">
        <v>517</v>
      </c>
      <c r="D201" s="647">
        <v>1260</v>
      </c>
      <c r="E201" s="648" t="s">
        <v>559</v>
      </c>
      <c r="F201" s="665" t="s">
        <v>560</v>
      </c>
      <c r="G201" s="650"/>
      <c r="H201" s="651"/>
      <c r="I201" s="402"/>
      <c r="J201" s="403" t="s">
        <v>996</v>
      </c>
      <c r="K201" s="404"/>
      <c r="L201" s="405"/>
      <c r="M201" s="406"/>
    </row>
    <row r="202" spans="1:13" ht="27.6" customHeight="1">
      <c r="A202" s="399">
        <v>194</v>
      </c>
      <c r="B202" s="645" t="s">
        <v>679</v>
      </c>
      <c r="C202" s="666" t="s">
        <v>517</v>
      </c>
      <c r="D202" s="647">
        <v>3000</v>
      </c>
      <c r="E202" s="648" t="s">
        <v>559</v>
      </c>
      <c r="F202" s="665" t="s">
        <v>560</v>
      </c>
      <c r="G202" s="650"/>
      <c r="H202" s="651"/>
      <c r="I202" s="402"/>
      <c r="J202" s="403" t="s">
        <v>997</v>
      </c>
      <c r="K202" s="404"/>
      <c r="L202" s="405"/>
      <c r="M202" s="406"/>
    </row>
    <row r="203" spans="1:13" ht="24" customHeight="1">
      <c r="A203" s="399">
        <v>195</v>
      </c>
      <c r="B203" s="645" t="s">
        <v>684</v>
      </c>
      <c r="C203" s="666" t="s">
        <v>517</v>
      </c>
      <c r="D203" s="647">
        <v>4000</v>
      </c>
      <c r="E203" s="648" t="s">
        <v>557</v>
      </c>
      <c r="F203" s="665" t="s">
        <v>558</v>
      </c>
      <c r="G203" s="650"/>
      <c r="H203" s="651"/>
      <c r="I203" s="402"/>
      <c r="J203" s="403" t="s">
        <v>998</v>
      </c>
      <c r="K203" s="404"/>
      <c r="L203" s="405"/>
      <c r="M203" s="406"/>
    </row>
    <row r="204" spans="1:13" ht="27" customHeight="1">
      <c r="A204" s="399">
        <v>196</v>
      </c>
      <c r="B204" s="645" t="s">
        <v>684</v>
      </c>
      <c r="C204" s="666" t="s">
        <v>517</v>
      </c>
      <c r="D204" s="647">
        <v>4000</v>
      </c>
      <c r="E204" s="648" t="s">
        <v>553</v>
      </c>
      <c r="F204" s="665" t="s">
        <v>554</v>
      </c>
      <c r="G204" s="650"/>
      <c r="H204" s="651"/>
      <c r="I204" s="402"/>
      <c r="J204" s="403" t="s">
        <v>999</v>
      </c>
      <c r="K204" s="404"/>
      <c r="L204" s="405"/>
      <c r="M204" s="406"/>
    </row>
    <row r="205" spans="1:13" ht="22.2" customHeight="1">
      <c r="A205" s="399">
        <v>197</v>
      </c>
      <c r="B205" s="645" t="s">
        <v>707</v>
      </c>
      <c r="C205" s="666" t="s">
        <v>517</v>
      </c>
      <c r="D205" s="647">
        <v>720</v>
      </c>
      <c r="E205" s="648" t="s">
        <v>724</v>
      </c>
      <c r="F205" s="684" t="s">
        <v>754</v>
      </c>
      <c r="G205" s="650"/>
      <c r="H205" s="651"/>
      <c r="I205" s="402"/>
      <c r="J205" s="403" t="s">
        <v>1000</v>
      </c>
      <c r="K205" s="404"/>
      <c r="L205" s="405"/>
      <c r="M205" s="406"/>
    </row>
    <row r="206" spans="1:13" ht="27" customHeight="1">
      <c r="A206" s="399">
        <v>198</v>
      </c>
      <c r="B206" s="645" t="s">
        <v>707</v>
      </c>
      <c r="C206" s="666" t="s">
        <v>517</v>
      </c>
      <c r="D206" s="647">
        <v>15000</v>
      </c>
      <c r="E206" s="648" t="s">
        <v>755</v>
      </c>
      <c r="F206" s="665">
        <v>29001004739</v>
      </c>
      <c r="G206" s="650"/>
      <c r="H206" s="651"/>
      <c r="I206" s="402"/>
      <c r="J206" s="403" t="s">
        <v>1001</v>
      </c>
      <c r="K206" s="404"/>
      <c r="L206" s="405"/>
      <c r="M206" s="406"/>
    </row>
    <row r="207" spans="1:13" ht="26.4" customHeight="1">
      <c r="A207" s="399">
        <v>199</v>
      </c>
      <c r="B207" s="645" t="s">
        <v>699</v>
      </c>
      <c r="C207" s="666" t="s">
        <v>517</v>
      </c>
      <c r="D207" s="647">
        <v>600</v>
      </c>
      <c r="E207" s="648" t="s">
        <v>755</v>
      </c>
      <c r="F207" s="665">
        <v>29001004739</v>
      </c>
      <c r="G207" s="650"/>
      <c r="H207" s="651"/>
      <c r="I207" s="402" t="s">
        <v>1002</v>
      </c>
      <c r="J207" s="403"/>
      <c r="K207" s="404"/>
      <c r="L207" s="405"/>
      <c r="M207" s="406"/>
    </row>
    <row r="208" spans="1:13" ht="16.2" customHeight="1">
      <c r="A208" s="399">
        <v>200</v>
      </c>
      <c r="B208" s="645" t="s">
        <v>699</v>
      </c>
      <c r="C208" s="666" t="s">
        <v>517</v>
      </c>
      <c r="D208" s="647">
        <v>600</v>
      </c>
      <c r="E208" s="648" t="s">
        <v>756</v>
      </c>
      <c r="F208" s="665">
        <v>29001003879</v>
      </c>
      <c r="G208" s="650"/>
      <c r="H208" s="651"/>
      <c r="I208" s="402" t="s">
        <v>1003</v>
      </c>
      <c r="J208" s="403"/>
      <c r="K208" s="404"/>
      <c r="L208" s="405"/>
      <c r="M208" s="406"/>
    </row>
    <row r="209" spans="1:13" ht="22.2" customHeight="1">
      <c r="A209" s="399">
        <v>201</v>
      </c>
      <c r="B209" s="645" t="s">
        <v>707</v>
      </c>
      <c r="C209" s="666" t="s">
        <v>517</v>
      </c>
      <c r="D209" s="647">
        <v>1600</v>
      </c>
      <c r="E209" s="648" t="s">
        <v>757</v>
      </c>
      <c r="F209" s="665">
        <v>41001015343</v>
      </c>
      <c r="G209" s="650"/>
      <c r="H209" s="651"/>
      <c r="I209" s="402"/>
      <c r="J209" s="403" t="s">
        <v>1004</v>
      </c>
      <c r="K209" s="404"/>
      <c r="L209" s="405"/>
      <c r="M209" s="406"/>
    </row>
    <row r="210" spans="1:13" ht="20.399999999999999" customHeight="1">
      <c r="A210" s="399">
        <v>202</v>
      </c>
      <c r="B210" s="645" t="s">
        <v>710</v>
      </c>
      <c r="C210" s="666" t="s">
        <v>517</v>
      </c>
      <c r="D210" s="647">
        <v>600</v>
      </c>
      <c r="E210" s="648" t="s">
        <v>758</v>
      </c>
      <c r="F210" s="665" t="s">
        <v>759</v>
      </c>
      <c r="G210" s="650"/>
      <c r="H210" s="651"/>
      <c r="I210" s="402" t="s">
        <v>1005</v>
      </c>
      <c r="J210" s="403"/>
      <c r="K210" s="404"/>
      <c r="L210" s="405"/>
      <c r="M210" s="406"/>
    </row>
    <row r="211" spans="1:13" ht="22.8" customHeight="1">
      <c r="A211" s="399">
        <v>203</v>
      </c>
      <c r="B211" s="645" t="s">
        <v>710</v>
      </c>
      <c r="C211" s="666" t="s">
        <v>517</v>
      </c>
      <c r="D211" s="647">
        <v>300</v>
      </c>
      <c r="E211" s="648" t="s">
        <v>760</v>
      </c>
      <c r="F211" s="665" t="s">
        <v>761</v>
      </c>
      <c r="G211" s="650"/>
      <c r="H211" s="651"/>
      <c r="I211" s="402"/>
      <c r="J211" s="403" t="s">
        <v>1006</v>
      </c>
      <c r="K211" s="404"/>
      <c r="L211" s="405"/>
      <c r="M211" s="406"/>
    </row>
    <row r="212" spans="1:13" ht="19.2" customHeight="1">
      <c r="A212" s="399">
        <v>204</v>
      </c>
      <c r="B212" s="645" t="s">
        <v>710</v>
      </c>
      <c r="C212" s="666" t="s">
        <v>517</v>
      </c>
      <c r="D212" s="647">
        <v>700</v>
      </c>
      <c r="E212" s="648" t="s">
        <v>762</v>
      </c>
      <c r="F212" s="665" t="s">
        <v>763</v>
      </c>
      <c r="G212" s="650"/>
      <c r="H212" s="651"/>
      <c r="I212" s="402"/>
      <c r="J212" s="403" t="s">
        <v>1007</v>
      </c>
      <c r="K212" s="404"/>
      <c r="L212" s="405"/>
      <c r="M212" s="406"/>
    </row>
    <row r="213" spans="1:13" ht="25.8" customHeight="1">
      <c r="A213" s="399">
        <v>205</v>
      </c>
      <c r="B213" s="645" t="s">
        <v>710</v>
      </c>
      <c r="C213" s="666" t="s">
        <v>517</v>
      </c>
      <c r="D213" s="647">
        <v>300</v>
      </c>
      <c r="E213" s="648" t="s">
        <v>764</v>
      </c>
      <c r="F213" s="665" t="s">
        <v>765</v>
      </c>
      <c r="G213" s="650"/>
      <c r="H213" s="651"/>
      <c r="I213" s="402"/>
      <c r="J213" s="403" t="s">
        <v>1008</v>
      </c>
      <c r="K213" s="404"/>
      <c r="L213" s="405"/>
      <c r="M213" s="406"/>
    </row>
    <row r="214" spans="1:13" ht="27.6" customHeight="1">
      <c r="A214" s="399">
        <v>206</v>
      </c>
      <c r="B214" s="645" t="s">
        <v>710</v>
      </c>
      <c r="C214" s="666" t="s">
        <v>517</v>
      </c>
      <c r="D214" s="647">
        <v>300</v>
      </c>
      <c r="E214" s="648" t="s">
        <v>766</v>
      </c>
      <c r="F214" s="665" t="s">
        <v>767</v>
      </c>
      <c r="G214" s="650"/>
      <c r="H214" s="651"/>
      <c r="I214" s="402"/>
      <c r="J214" s="403" t="s">
        <v>1009</v>
      </c>
      <c r="K214" s="404"/>
      <c r="L214" s="405"/>
      <c r="M214" s="406"/>
    </row>
    <row r="215" spans="1:13" ht="19.2" customHeight="1">
      <c r="A215" s="399">
        <v>207</v>
      </c>
      <c r="B215" s="645" t="s">
        <v>742</v>
      </c>
      <c r="C215" s="666" t="s">
        <v>517</v>
      </c>
      <c r="D215" s="647">
        <v>2150</v>
      </c>
      <c r="E215" s="648" t="s">
        <v>768</v>
      </c>
      <c r="F215" s="685" t="s">
        <v>769</v>
      </c>
      <c r="G215" s="650"/>
      <c r="H215" s="651"/>
      <c r="I215" s="402" t="s">
        <v>1010</v>
      </c>
      <c r="J215" s="403"/>
      <c r="K215" s="404"/>
      <c r="L215" s="405"/>
      <c r="M215" s="406"/>
    </row>
    <row r="216" spans="1:13" ht="23.4" customHeight="1">
      <c r="A216" s="399">
        <v>208</v>
      </c>
      <c r="B216" s="645" t="s">
        <v>742</v>
      </c>
      <c r="C216" s="666" t="s">
        <v>517</v>
      </c>
      <c r="D216" s="647">
        <v>1400</v>
      </c>
      <c r="E216" s="648" t="s">
        <v>770</v>
      </c>
      <c r="F216" s="686">
        <v>31001006608</v>
      </c>
      <c r="G216" s="650"/>
      <c r="H216" s="651"/>
      <c r="I216" s="402"/>
      <c r="J216" s="403" t="s">
        <v>1011</v>
      </c>
      <c r="K216" s="404"/>
      <c r="L216" s="405"/>
      <c r="M216" s="406"/>
    </row>
    <row r="217" spans="1:13" ht="22.8" customHeight="1">
      <c r="A217" s="399">
        <v>209</v>
      </c>
      <c r="B217" s="687" t="s">
        <v>771</v>
      </c>
      <c r="C217" s="666" t="s">
        <v>517</v>
      </c>
      <c r="D217" s="688">
        <v>600</v>
      </c>
      <c r="E217" s="648" t="s">
        <v>772</v>
      </c>
      <c r="F217" s="689">
        <v>435431070</v>
      </c>
      <c r="G217" s="650"/>
      <c r="H217" s="651"/>
      <c r="I217" s="402" t="s">
        <v>1012</v>
      </c>
      <c r="J217" s="403"/>
      <c r="K217" s="404"/>
      <c r="L217" s="405"/>
      <c r="M217" s="406"/>
    </row>
    <row r="218" spans="1:13" ht="21.6" customHeight="1">
      <c r="A218" s="399">
        <v>210</v>
      </c>
      <c r="B218" s="687" t="s">
        <v>771</v>
      </c>
      <c r="C218" s="666" t="s">
        <v>517</v>
      </c>
      <c r="D218" s="688">
        <v>600</v>
      </c>
      <c r="E218" s="648" t="s">
        <v>772</v>
      </c>
      <c r="F218" s="689">
        <v>435431070</v>
      </c>
      <c r="G218" s="650"/>
      <c r="H218" s="651"/>
      <c r="I218" s="402" t="s">
        <v>1012</v>
      </c>
      <c r="J218" s="403"/>
      <c r="K218" s="404"/>
      <c r="L218" s="405"/>
      <c r="M218" s="406"/>
    </row>
    <row r="219" spans="1:13" ht="18" customHeight="1">
      <c r="A219" s="399">
        <v>211</v>
      </c>
      <c r="B219" s="687" t="s">
        <v>771</v>
      </c>
      <c r="C219" s="666" t="s">
        <v>517</v>
      </c>
      <c r="D219" s="688">
        <v>600</v>
      </c>
      <c r="E219" s="648" t="s">
        <v>773</v>
      </c>
      <c r="F219" s="689">
        <v>400183573</v>
      </c>
      <c r="G219" s="650"/>
      <c r="H219" s="651"/>
      <c r="I219" s="402" t="s">
        <v>1013</v>
      </c>
      <c r="J219" s="403"/>
      <c r="K219" s="404"/>
      <c r="L219" s="405"/>
      <c r="M219" s="406"/>
    </row>
    <row r="220" spans="1:13" ht="20.399999999999999" customHeight="1">
      <c r="A220" s="399">
        <v>212</v>
      </c>
      <c r="B220" s="645" t="s">
        <v>710</v>
      </c>
      <c r="C220" s="666" t="s">
        <v>517</v>
      </c>
      <c r="D220" s="688">
        <v>300</v>
      </c>
      <c r="E220" s="648" t="s">
        <v>774</v>
      </c>
      <c r="F220" s="689">
        <v>404425216</v>
      </c>
      <c r="G220" s="650"/>
      <c r="H220" s="651"/>
      <c r="I220" s="402" t="s">
        <v>1014</v>
      </c>
      <c r="J220" s="403"/>
      <c r="K220" s="404"/>
      <c r="L220" s="405"/>
      <c r="M220" s="406"/>
    </row>
    <row r="221" spans="1:13" ht="24">
      <c r="A221" s="399">
        <v>213</v>
      </c>
      <c r="B221" s="645" t="s">
        <v>775</v>
      </c>
      <c r="C221" s="666" t="s">
        <v>516</v>
      </c>
      <c r="D221" s="690">
        <v>10000</v>
      </c>
      <c r="E221" s="648" t="s">
        <v>776</v>
      </c>
      <c r="F221" s="691" t="s">
        <v>777</v>
      </c>
      <c r="G221" s="650" t="s">
        <v>1015</v>
      </c>
      <c r="H221" s="651" t="s">
        <v>948</v>
      </c>
      <c r="I221" s="402"/>
      <c r="J221" s="403"/>
      <c r="K221" s="404"/>
      <c r="L221" s="405"/>
      <c r="M221" s="406"/>
    </row>
    <row r="222" spans="1:13" ht="24">
      <c r="A222" s="399">
        <v>214</v>
      </c>
      <c r="B222" s="645" t="s">
        <v>778</v>
      </c>
      <c r="C222" s="666" t="s">
        <v>516</v>
      </c>
      <c r="D222" s="683">
        <v>100</v>
      </c>
      <c r="E222" s="648" t="s">
        <v>779</v>
      </c>
      <c r="F222" s="661">
        <v>41001029648</v>
      </c>
      <c r="G222" s="650" t="s">
        <v>1016</v>
      </c>
      <c r="H222" s="651" t="s">
        <v>948</v>
      </c>
      <c r="I222" s="402"/>
      <c r="J222" s="403"/>
      <c r="K222" s="404"/>
      <c r="L222" s="405"/>
      <c r="M222" s="406"/>
    </row>
    <row r="223" spans="1:13" ht="24">
      <c r="A223" s="399">
        <v>215</v>
      </c>
      <c r="B223" s="645" t="s">
        <v>780</v>
      </c>
      <c r="C223" s="666" t="s">
        <v>516</v>
      </c>
      <c r="D223" s="683">
        <v>2000</v>
      </c>
      <c r="E223" s="648" t="s">
        <v>781</v>
      </c>
      <c r="F223" s="661">
        <v>48001027411</v>
      </c>
      <c r="G223" s="650" t="s">
        <v>1017</v>
      </c>
      <c r="H223" s="651" t="s">
        <v>948</v>
      </c>
      <c r="I223" s="402"/>
      <c r="J223" s="403"/>
      <c r="K223" s="404"/>
      <c r="L223" s="405"/>
      <c r="M223" s="406"/>
    </row>
    <row r="224" spans="1:13" ht="24">
      <c r="A224" s="399">
        <v>216</v>
      </c>
      <c r="B224" s="645" t="s">
        <v>780</v>
      </c>
      <c r="C224" s="666" t="s">
        <v>516</v>
      </c>
      <c r="D224" s="658">
        <v>400</v>
      </c>
      <c r="E224" s="648" t="s">
        <v>782</v>
      </c>
      <c r="F224" s="692" t="s">
        <v>783</v>
      </c>
      <c r="G224" s="650" t="s">
        <v>1018</v>
      </c>
      <c r="H224" s="651" t="s">
        <v>948</v>
      </c>
      <c r="I224" s="402"/>
      <c r="J224" s="403"/>
      <c r="K224" s="404"/>
      <c r="L224" s="405"/>
      <c r="M224" s="406"/>
    </row>
    <row r="225" spans="1:13" ht="24">
      <c r="A225" s="399">
        <v>217</v>
      </c>
      <c r="B225" s="645" t="s">
        <v>784</v>
      </c>
      <c r="C225" s="666" t="s">
        <v>516</v>
      </c>
      <c r="D225" s="658">
        <v>23000</v>
      </c>
      <c r="E225" s="648" t="s">
        <v>752</v>
      </c>
      <c r="F225" s="692" t="s">
        <v>753</v>
      </c>
      <c r="G225" s="650" t="s">
        <v>1019</v>
      </c>
      <c r="H225" s="651" t="s">
        <v>948</v>
      </c>
      <c r="I225" s="402"/>
      <c r="J225" s="403"/>
      <c r="K225" s="404"/>
      <c r="L225" s="405"/>
      <c r="M225" s="406"/>
    </row>
    <row r="226" spans="1:13" ht="24">
      <c r="A226" s="399">
        <v>218</v>
      </c>
      <c r="B226" s="645" t="s">
        <v>785</v>
      </c>
      <c r="C226" s="666" t="s">
        <v>516</v>
      </c>
      <c r="D226" s="658">
        <v>2500</v>
      </c>
      <c r="E226" s="648" t="s">
        <v>786</v>
      </c>
      <c r="F226" s="692" t="s">
        <v>787</v>
      </c>
      <c r="G226" s="650" t="s">
        <v>1020</v>
      </c>
      <c r="H226" s="651" t="s">
        <v>948</v>
      </c>
      <c r="I226" s="402"/>
      <c r="J226" s="403"/>
      <c r="K226" s="404"/>
      <c r="L226" s="405"/>
      <c r="M226" s="406"/>
    </row>
    <row r="227" spans="1:13" ht="24">
      <c r="A227" s="399">
        <v>219</v>
      </c>
      <c r="B227" s="645" t="s">
        <v>788</v>
      </c>
      <c r="C227" s="666" t="s">
        <v>516</v>
      </c>
      <c r="D227" s="658">
        <v>12900</v>
      </c>
      <c r="E227" s="648" t="s">
        <v>789</v>
      </c>
      <c r="F227" s="692" t="s">
        <v>790</v>
      </c>
      <c r="G227" s="650" t="s">
        <v>1021</v>
      </c>
      <c r="H227" s="651" t="s">
        <v>948</v>
      </c>
      <c r="I227" s="402"/>
      <c r="J227" s="403"/>
      <c r="K227" s="404"/>
      <c r="L227" s="405"/>
      <c r="M227" s="406"/>
    </row>
    <row r="228" spans="1:13" ht="24">
      <c r="A228" s="399">
        <v>220</v>
      </c>
      <c r="B228" s="645" t="s">
        <v>791</v>
      </c>
      <c r="C228" s="666" t="s">
        <v>516</v>
      </c>
      <c r="D228" s="658">
        <v>300</v>
      </c>
      <c r="E228" s="648" t="s">
        <v>792</v>
      </c>
      <c r="F228" s="692" t="s">
        <v>793</v>
      </c>
      <c r="G228" s="650" t="s">
        <v>1022</v>
      </c>
      <c r="H228" s="651" t="s">
        <v>578</v>
      </c>
      <c r="I228" s="402"/>
      <c r="J228" s="403"/>
      <c r="K228" s="404"/>
      <c r="L228" s="405"/>
      <c r="M228" s="406"/>
    </row>
    <row r="229" spans="1:13" ht="24">
      <c r="A229" s="399">
        <v>221</v>
      </c>
      <c r="B229" s="645" t="s">
        <v>791</v>
      </c>
      <c r="C229" s="666" t="s">
        <v>516</v>
      </c>
      <c r="D229" s="658">
        <v>17000</v>
      </c>
      <c r="E229" s="648" t="s">
        <v>794</v>
      </c>
      <c r="F229" s="692" t="s">
        <v>795</v>
      </c>
      <c r="G229" s="650" t="s">
        <v>1023</v>
      </c>
      <c r="H229" s="651" t="s">
        <v>948</v>
      </c>
      <c r="I229" s="402"/>
      <c r="J229" s="403"/>
      <c r="K229" s="404"/>
      <c r="L229" s="405"/>
      <c r="M229" s="406"/>
    </row>
    <row r="230" spans="1:13" ht="24">
      <c r="A230" s="399">
        <v>222</v>
      </c>
      <c r="B230" s="645" t="s">
        <v>796</v>
      </c>
      <c r="C230" s="666" t="s">
        <v>516</v>
      </c>
      <c r="D230" s="658">
        <v>5000</v>
      </c>
      <c r="E230" s="648" t="s">
        <v>682</v>
      </c>
      <c r="F230" s="692" t="s">
        <v>730</v>
      </c>
      <c r="G230" s="650" t="s">
        <v>979</v>
      </c>
      <c r="H230" s="651" t="s">
        <v>948</v>
      </c>
      <c r="I230" s="402"/>
      <c r="J230" s="403"/>
      <c r="K230" s="404"/>
      <c r="L230" s="405"/>
      <c r="M230" s="406"/>
    </row>
    <row r="231" spans="1:13" ht="24">
      <c r="A231" s="399">
        <v>223</v>
      </c>
      <c r="B231" s="645" t="s">
        <v>797</v>
      </c>
      <c r="C231" s="666" t="s">
        <v>516</v>
      </c>
      <c r="D231" s="658">
        <v>8000</v>
      </c>
      <c r="E231" s="648" t="s">
        <v>794</v>
      </c>
      <c r="F231" s="692" t="s">
        <v>795</v>
      </c>
      <c r="G231" s="650" t="s">
        <v>1024</v>
      </c>
      <c r="H231" s="651" t="s">
        <v>948</v>
      </c>
      <c r="I231" s="402"/>
      <c r="J231" s="403"/>
      <c r="K231" s="404"/>
      <c r="L231" s="405"/>
      <c r="M231" s="406"/>
    </row>
    <row r="232" spans="1:13" ht="24">
      <c r="A232" s="399">
        <v>224</v>
      </c>
      <c r="B232" s="645" t="s">
        <v>798</v>
      </c>
      <c r="C232" s="666" t="s">
        <v>516</v>
      </c>
      <c r="D232" s="658">
        <v>50</v>
      </c>
      <c r="E232" s="648" t="s">
        <v>799</v>
      </c>
      <c r="F232" s="661">
        <v>16001007718</v>
      </c>
      <c r="G232" s="650" t="s">
        <v>1025</v>
      </c>
      <c r="H232" s="651" t="s">
        <v>578</v>
      </c>
      <c r="I232" s="402"/>
      <c r="J232" s="403"/>
      <c r="K232" s="404"/>
      <c r="L232" s="405"/>
      <c r="M232" s="406"/>
    </row>
    <row r="233" spans="1:13" ht="24">
      <c r="A233" s="399">
        <v>225</v>
      </c>
      <c r="B233" s="645" t="s">
        <v>798</v>
      </c>
      <c r="C233" s="666" t="s">
        <v>516</v>
      </c>
      <c r="D233" s="658">
        <v>25000</v>
      </c>
      <c r="E233" s="693" t="s">
        <v>1114</v>
      </c>
      <c r="F233" s="661">
        <v>12002000256</v>
      </c>
      <c r="G233" s="650" t="s">
        <v>1026</v>
      </c>
      <c r="H233" s="651" t="s">
        <v>578</v>
      </c>
      <c r="I233" s="402"/>
      <c r="J233" s="403"/>
      <c r="K233" s="404"/>
      <c r="L233" s="405"/>
      <c r="M233" s="406"/>
    </row>
    <row r="234" spans="1:13" ht="24">
      <c r="A234" s="399">
        <v>226</v>
      </c>
      <c r="B234" s="645" t="s">
        <v>798</v>
      </c>
      <c r="C234" s="666" t="s">
        <v>516</v>
      </c>
      <c r="D234" s="658">
        <v>100</v>
      </c>
      <c r="E234" s="648" t="s">
        <v>800</v>
      </c>
      <c r="F234" s="694" t="s">
        <v>801</v>
      </c>
      <c r="G234" s="650" t="s">
        <v>1027</v>
      </c>
      <c r="H234" s="651" t="s">
        <v>948</v>
      </c>
      <c r="I234" s="402"/>
      <c r="J234" s="403"/>
      <c r="K234" s="404"/>
      <c r="L234" s="405"/>
      <c r="M234" s="406"/>
    </row>
    <row r="235" spans="1:13" ht="24">
      <c r="A235" s="399">
        <v>227</v>
      </c>
      <c r="B235" s="645" t="s">
        <v>802</v>
      </c>
      <c r="C235" s="666" t="s">
        <v>516</v>
      </c>
      <c r="D235" s="683">
        <v>500</v>
      </c>
      <c r="E235" s="648" t="s">
        <v>803</v>
      </c>
      <c r="F235" s="661">
        <v>48001000150</v>
      </c>
      <c r="G235" s="650" t="s">
        <v>1028</v>
      </c>
      <c r="H235" s="651" t="s">
        <v>948</v>
      </c>
      <c r="I235" s="402"/>
      <c r="J235" s="403"/>
      <c r="K235" s="404"/>
      <c r="L235" s="405"/>
      <c r="M235" s="406"/>
    </row>
    <row r="236" spans="1:13" ht="24">
      <c r="A236" s="399">
        <v>228</v>
      </c>
      <c r="B236" s="645" t="s">
        <v>802</v>
      </c>
      <c r="C236" s="666" t="s">
        <v>516</v>
      </c>
      <c r="D236" s="658">
        <v>7500</v>
      </c>
      <c r="E236" s="648" t="s">
        <v>804</v>
      </c>
      <c r="F236" s="692" t="s">
        <v>805</v>
      </c>
      <c r="G236" s="650" t="s">
        <v>910</v>
      </c>
      <c r="H236" s="651" t="s">
        <v>578</v>
      </c>
      <c r="I236" s="402"/>
      <c r="J236" s="403"/>
      <c r="K236" s="404"/>
      <c r="L236" s="405"/>
      <c r="M236" s="406"/>
    </row>
    <row r="237" spans="1:13" ht="24">
      <c r="A237" s="399">
        <v>229</v>
      </c>
      <c r="B237" s="645" t="s">
        <v>802</v>
      </c>
      <c r="C237" s="666" t="s">
        <v>516</v>
      </c>
      <c r="D237" s="658">
        <v>1000</v>
      </c>
      <c r="E237" s="648" t="s">
        <v>806</v>
      </c>
      <c r="F237" s="661">
        <v>62005000039</v>
      </c>
      <c r="G237" s="650" t="s">
        <v>1029</v>
      </c>
      <c r="H237" s="651" t="s">
        <v>948</v>
      </c>
      <c r="I237" s="402"/>
      <c r="J237" s="403"/>
      <c r="K237" s="404"/>
      <c r="L237" s="405"/>
      <c r="M237" s="406"/>
    </row>
    <row r="238" spans="1:13" ht="24">
      <c r="A238" s="399">
        <v>230</v>
      </c>
      <c r="B238" s="645" t="s">
        <v>807</v>
      </c>
      <c r="C238" s="666" t="s">
        <v>516</v>
      </c>
      <c r="D238" s="658">
        <v>20000</v>
      </c>
      <c r="E238" s="648" t="s">
        <v>789</v>
      </c>
      <c r="F238" s="692" t="s">
        <v>790</v>
      </c>
      <c r="G238" s="650" t="s">
        <v>1030</v>
      </c>
      <c r="H238" s="651" t="s">
        <v>948</v>
      </c>
      <c r="I238" s="402"/>
      <c r="J238" s="403"/>
      <c r="K238" s="404"/>
      <c r="L238" s="405"/>
      <c r="M238" s="406"/>
    </row>
    <row r="239" spans="1:13" ht="24">
      <c r="A239" s="399">
        <v>231</v>
      </c>
      <c r="B239" s="645" t="s">
        <v>807</v>
      </c>
      <c r="C239" s="666" t="s">
        <v>516</v>
      </c>
      <c r="D239" s="658">
        <v>8400</v>
      </c>
      <c r="E239" s="648" t="s">
        <v>808</v>
      </c>
      <c r="F239" s="692" t="s">
        <v>809</v>
      </c>
      <c r="G239" s="650" t="s">
        <v>1031</v>
      </c>
      <c r="H239" s="651" t="s">
        <v>948</v>
      </c>
      <c r="I239" s="402"/>
      <c r="J239" s="403"/>
      <c r="K239" s="404"/>
      <c r="L239" s="405"/>
      <c r="M239" s="406"/>
    </row>
    <row r="240" spans="1:13" ht="24">
      <c r="A240" s="399">
        <v>232</v>
      </c>
      <c r="B240" s="645" t="s">
        <v>810</v>
      </c>
      <c r="C240" s="666" t="s">
        <v>516</v>
      </c>
      <c r="D240" s="658">
        <v>15000</v>
      </c>
      <c r="E240" s="648" t="s">
        <v>752</v>
      </c>
      <c r="F240" s="692" t="s">
        <v>753</v>
      </c>
      <c r="G240" s="650" t="s">
        <v>994</v>
      </c>
      <c r="H240" s="651" t="s">
        <v>948</v>
      </c>
      <c r="I240" s="402"/>
      <c r="J240" s="403"/>
      <c r="K240" s="404"/>
      <c r="L240" s="405"/>
      <c r="M240" s="406"/>
    </row>
    <row r="241" spans="1:13" ht="24">
      <c r="A241" s="399">
        <v>233</v>
      </c>
      <c r="B241" s="645" t="s">
        <v>811</v>
      </c>
      <c r="C241" s="666" t="s">
        <v>516</v>
      </c>
      <c r="D241" s="658">
        <v>100</v>
      </c>
      <c r="E241" s="648" t="s">
        <v>782</v>
      </c>
      <c r="F241" s="692" t="s">
        <v>783</v>
      </c>
      <c r="G241" s="650" t="s">
        <v>1032</v>
      </c>
      <c r="H241" s="651" t="s">
        <v>948</v>
      </c>
      <c r="I241" s="402"/>
      <c r="J241" s="403"/>
      <c r="K241" s="404"/>
      <c r="L241" s="405"/>
      <c r="M241" s="406"/>
    </row>
    <row r="242" spans="1:13" ht="24">
      <c r="A242" s="399">
        <v>234</v>
      </c>
      <c r="B242" s="645" t="s">
        <v>811</v>
      </c>
      <c r="C242" s="666" t="s">
        <v>516</v>
      </c>
      <c r="D242" s="658">
        <v>1000</v>
      </c>
      <c r="E242" s="648" t="s">
        <v>812</v>
      </c>
      <c r="F242" s="692">
        <v>45001032617</v>
      </c>
      <c r="G242" s="650" t="s">
        <v>1033</v>
      </c>
      <c r="H242" s="651" t="s">
        <v>948</v>
      </c>
      <c r="I242" s="402"/>
      <c r="J242" s="403"/>
      <c r="K242" s="404"/>
      <c r="L242" s="405"/>
      <c r="M242" s="406"/>
    </row>
    <row r="243" spans="1:13" ht="24">
      <c r="A243" s="399">
        <v>235</v>
      </c>
      <c r="B243" s="645" t="s">
        <v>784</v>
      </c>
      <c r="C243" s="666" t="s">
        <v>517</v>
      </c>
      <c r="D243" s="647">
        <v>85</v>
      </c>
      <c r="E243" s="648" t="s">
        <v>813</v>
      </c>
      <c r="F243" s="665">
        <v>37001005815</v>
      </c>
      <c r="G243" s="650"/>
      <c r="H243" s="651"/>
      <c r="I243" s="402" t="s">
        <v>1034</v>
      </c>
      <c r="J243" s="403"/>
      <c r="K243" s="404"/>
      <c r="L243" s="405"/>
      <c r="M243" s="406"/>
    </row>
    <row r="244" spans="1:13" ht="24">
      <c r="A244" s="399">
        <v>236</v>
      </c>
      <c r="B244" s="687" t="s">
        <v>814</v>
      </c>
      <c r="C244" s="666" t="s">
        <v>517</v>
      </c>
      <c r="D244" s="647">
        <v>85</v>
      </c>
      <c r="E244" s="648" t="s">
        <v>813</v>
      </c>
      <c r="F244" s="665">
        <v>37001005815</v>
      </c>
      <c r="G244" s="650"/>
      <c r="H244" s="651"/>
      <c r="I244" s="402" t="s">
        <v>1034</v>
      </c>
      <c r="J244" s="403"/>
      <c r="K244" s="404"/>
      <c r="L244" s="405"/>
      <c r="M244" s="406"/>
    </row>
    <row r="245" spans="1:13" ht="36">
      <c r="A245" s="399">
        <v>237</v>
      </c>
      <c r="B245" s="645" t="s">
        <v>788</v>
      </c>
      <c r="C245" s="666" t="s">
        <v>517</v>
      </c>
      <c r="D245" s="647">
        <v>3327.5</v>
      </c>
      <c r="E245" s="648" t="s">
        <v>815</v>
      </c>
      <c r="F245" s="665">
        <v>62004006372</v>
      </c>
      <c r="G245" s="650"/>
      <c r="H245" s="651"/>
      <c r="I245" s="402" t="s">
        <v>1035</v>
      </c>
      <c r="J245" s="403"/>
      <c r="K245" s="404"/>
      <c r="L245" s="405"/>
      <c r="M245" s="406"/>
    </row>
    <row r="246" spans="1:13" ht="48">
      <c r="A246" s="399">
        <v>238</v>
      </c>
      <c r="B246" s="645" t="s">
        <v>791</v>
      </c>
      <c r="C246" s="666" t="s">
        <v>517</v>
      </c>
      <c r="D246" s="647">
        <v>700</v>
      </c>
      <c r="E246" s="648" t="s">
        <v>815</v>
      </c>
      <c r="F246" s="665">
        <v>62004006372</v>
      </c>
      <c r="G246" s="650"/>
      <c r="H246" s="651"/>
      <c r="I246" s="402" t="s">
        <v>1036</v>
      </c>
      <c r="J246" s="403"/>
      <c r="K246" s="404"/>
      <c r="L246" s="405"/>
      <c r="M246" s="406"/>
    </row>
    <row r="247" spans="1:13" ht="60">
      <c r="A247" s="399">
        <v>239</v>
      </c>
      <c r="B247" s="645" t="s">
        <v>791</v>
      </c>
      <c r="C247" s="666" t="s">
        <v>517</v>
      </c>
      <c r="D247" s="647">
        <v>300</v>
      </c>
      <c r="E247" s="648" t="s">
        <v>816</v>
      </c>
      <c r="F247" s="665">
        <v>49001000026</v>
      </c>
      <c r="G247" s="650"/>
      <c r="H247" s="651"/>
      <c r="I247" s="402" t="s">
        <v>1037</v>
      </c>
      <c r="J247" s="403"/>
      <c r="K247" s="404"/>
      <c r="L247" s="405"/>
      <c r="M247" s="406"/>
    </row>
    <row r="248" spans="1:13" ht="36">
      <c r="A248" s="399">
        <v>240</v>
      </c>
      <c r="B248" s="645" t="s">
        <v>798</v>
      </c>
      <c r="C248" s="666" t="s">
        <v>517</v>
      </c>
      <c r="D248" s="695">
        <v>500</v>
      </c>
      <c r="E248" s="648" t="s">
        <v>817</v>
      </c>
      <c r="F248" s="672">
        <v>51001000232</v>
      </c>
      <c r="G248" s="650"/>
      <c r="H248" s="651"/>
      <c r="I248" s="402" t="s">
        <v>1038</v>
      </c>
      <c r="J248" s="403"/>
      <c r="K248" s="404"/>
      <c r="L248" s="405"/>
      <c r="M248" s="406"/>
    </row>
    <row r="249" spans="1:13" ht="48">
      <c r="A249" s="399">
        <v>241</v>
      </c>
      <c r="B249" s="696" t="s">
        <v>798</v>
      </c>
      <c r="C249" s="666" t="s">
        <v>517</v>
      </c>
      <c r="D249" s="690">
        <v>39000</v>
      </c>
      <c r="E249" s="648" t="s">
        <v>526</v>
      </c>
      <c r="F249" s="697" t="s">
        <v>818</v>
      </c>
      <c r="G249" s="650"/>
      <c r="H249" s="651"/>
      <c r="I249" s="402" t="s">
        <v>1039</v>
      </c>
      <c r="J249" s="403"/>
      <c r="K249" s="404"/>
      <c r="L249" s="405"/>
      <c r="M249" s="406"/>
    </row>
    <row r="250" spans="1:13" ht="24">
      <c r="A250" s="399">
        <v>242</v>
      </c>
      <c r="B250" s="645" t="s">
        <v>810</v>
      </c>
      <c r="C250" s="666" t="s">
        <v>517</v>
      </c>
      <c r="D250" s="690">
        <v>10350</v>
      </c>
      <c r="E250" s="648" t="s">
        <v>819</v>
      </c>
      <c r="F250" s="698" t="s">
        <v>820</v>
      </c>
      <c r="G250" s="650"/>
      <c r="H250" s="651"/>
      <c r="I250" s="402"/>
      <c r="J250" s="403" t="s">
        <v>1040</v>
      </c>
      <c r="K250" s="404"/>
      <c r="L250" s="405"/>
      <c r="M250" s="406"/>
    </row>
    <row r="251" spans="1:13" ht="24">
      <c r="A251" s="399">
        <v>243</v>
      </c>
      <c r="B251" s="699">
        <v>44474</v>
      </c>
      <c r="C251" s="646" t="s">
        <v>516</v>
      </c>
      <c r="D251" s="700">
        <v>20000</v>
      </c>
      <c r="E251" s="648" t="s">
        <v>1079</v>
      </c>
      <c r="F251" s="698">
        <v>39001029223</v>
      </c>
      <c r="G251" s="650" t="s">
        <v>1041</v>
      </c>
      <c r="H251" s="651" t="s">
        <v>578</v>
      </c>
      <c r="I251" s="402"/>
      <c r="J251" s="403"/>
      <c r="K251" s="404"/>
      <c r="L251" s="405"/>
      <c r="M251" s="406"/>
    </row>
    <row r="252" spans="1:13" ht="24">
      <c r="A252" s="399">
        <v>244</v>
      </c>
      <c r="B252" s="699">
        <v>44474</v>
      </c>
      <c r="C252" s="646" t="s">
        <v>516</v>
      </c>
      <c r="D252" s="700">
        <v>3000</v>
      </c>
      <c r="E252" s="648" t="s">
        <v>1080</v>
      </c>
      <c r="F252" s="698">
        <v>39001009121</v>
      </c>
      <c r="G252" s="650" t="s">
        <v>1042</v>
      </c>
      <c r="H252" s="651" t="s">
        <v>948</v>
      </c>
      <c r="I252" s="402"/>
      <c r="J252" s="403"/>
      <c r="K252" s="404"/>
      <c r="L252" s="405"/>
      <c r="M252" s="406"/>
    </row>
    <row r="253" spans="1:13" ht="24">
      <c r="A253" s="399">
        <v>245</v>
      </c>
      <c r="B253" s="699">
        <v>44474</v>
      </c>
      <c r="C253" s="646" t="s">
        <v>516</v>
      </c>
      <c r="D253" s="700">
        <v>30000</v>
      </c>
      <c r="E253" s="648" t="s">
        <v>1081</v>
      </c>
      <c r="F253" s="698">
        <v>19001059807</v>
      </c>
      <c r="G253" s="650" t="s">
        <v>1043</v>
      </c>
      <c r="H253" s="651" t="s">
        <v>1044</v>
      </c>
      <c r="I253" s="402"/>
      <c r="J253" s="403"/>
      <c r="K253" s="404"/>
      <c r="L253" s="405"/>
      <c r="M253" s="406"/>
    </row>
    <row r="254" spans="1:13" ht="24">
      <c r="A254" s="399">
        <v>246</v>
      </c>
      <c r="B254" s="699">
        <v>44474</v>
      </c>
      <c r="C254" s="646" t="s">
        <v>516</v>
      </c>
      <c r="D254" s="700">
        <v>4000</v>
      </c>
      <c r="E254" s="648" t="s">
        <v>1082</v>
      </c>
      <c r="F254" s="698">
        <v>39001004108</v>
      </c>
      <c r="G254" s="650" t="s">
        <v>1045</v>
      </c>
      <c r="H254" s="651" t="s">
        <v>948</v>
      </c>
      <c r="I254" s="402"/>
      <c r="J254" s="403"/>
      <c r="K254" s="404"/>
      <c r="L254" s="405"/>
      <c r="M254" s="406"/>
    </row>
    <row r="255" spans="1:13" ht="24">
      <c r="A255" s="399">
        <v>247</v>
      </c>
      <c r="B255" s="699">
        <v>44474</v>
      </c>
      <c r="C255" s="646" t="s">
        <v>516</v>
      </c>
      <c r="D255" s="700">
        <v>3000</v>
      </c>
      <c r="E255" s="648" t="s">
        <v>1083</v>
      </c>
      <c r="F255" s="698">
        <v>39001036341</v>
      </c>
      <c r="G255" s="650" t="s">
        <v>1046</v>
      </c>
      <c r="H255" s="651" t="s">
        <v>948</v>
      </c>
      <c r="I255" s="402"/>
      <c r="J255" s="403"/>
      <c r="K255" s="404"/>
      <c r="L255" s="405"/>
      <c r="M255" s="406"/>
    </row>
    <row r="256" spans="1:13" ht="24">
      <c r="A256" s="399">
        <v>248</v>
      </c>
      <c r="B256" s="699">
        <v>44474</v>
      </c>
      <c r="C256" s="646" t="s">
        <v>516</v>
      </c>
      <c r="D256" s="700">
        <v>5000</v>
      </c>
      <c r="E256" s="648" t="s">
        <v>1084</v>
      </c>
      <c r="F256" s="698">
        <v>39001005825</v>
      </c>
      <c r="G256" s="650" t="s">
        <v>1047</v>
      </c>
      <c r="H256" s="651" t="s">
        <v>948</v>
      </c>
      <c r="I256" s="402"/>
      <c r="J256" s="403"/>
      <c r="K256" s="404"/>
      <c r="L256" s="405"/>
      <c r="M256" s="406"/>
    </row>
    <row r="257" spans="1:13" ht="24">
      <c r="A257" s="399">
        <v>249</v>
      </c>
      <c r="B257" s="699">
        <v>44474</v>
      </c>
      <c r="C257" s="646" t="s">
        <v>516</v>
      </c>
      <c r="D257" s="700">
        <v>5000</v>
      </c>
      <c r="E257" s="648" t="s">
        <v>1085</v>
      </c>
      <c r="F257" s="698">
        <v>39001009223</v>
      </c>
      <c r="G257" s="650" t="s">
        <v>1048</v>
      </c>
      <c r="H257" s="651" t="s">
        <v>948</v>
      </c>
      <c r="I257" s="402"/>
      <c r="J257" s="403"/>
      <c r="K257" s="404"/>
      <c r="L257" s="405"/>
      <c r="M257" s="406"/>
    </row>
    <row r="258" spans="1:13" ht="24">
      <c r="A258" s="399">
        <v>250</v>
      </c>
      <c r="B258" s="699">
        <v>44475</v>
      </c>
      <c r="C258" s="646" t="s">
        <v>516</v>
      </c>
      <c r="D258" s="700">
        <v>10000</v>
      </c>
      <c r="E258" s="648" t="s">
        <v>1086</v>
      </c>
      <c r="F258" s="698" t="s">
        <v>1049</v>
      </c>
      <c r="G258" s="650" t="s">
        <v>1050</v>
      </c>
      <c r="H258" s="651" t="s">
        <v>948</v>
      </c>
      <c r="I258" s="402"/>
      <c r="J258" s="403"/>
      <c r="K258" s="404"/>
      <c r="L258" s="405"/>
      <c r="M258" s="406"/>
    </row>
    <row r="259" spans="1:13" ht="24">
      <c r="A259" s="399">
        <v>251</v>
      </c>
      <c r="B259" s="699">
        <v>44475</v>
      </c>
      <c r="C259" s="646" t="s">
        <v>516</v>
      </c>
      <c r="D259" s="700">
        <v>10000</v>
      </c>
      <c r="E259" s="648" t="s">
        <v>1087</v>
      </c>
      <c r="F259" s="698">
        <v>27001006381</v>
      </c>
      <c r="G259" s="650" t="s">
        <v>1051</v>
      </c>
      <c r="H259" s="651" t="s">
        <v>948</v>
      </c>
      <c r="I259" s="402"/>
      <c r="J259" s="403"/>
      <c r="K259" s="404"/>
      <c r="L259" s="405"/>
      <c r="M259" s="406"/>
    </row>
    <row r="260" spans="1:13" ht="24">
      <c r="A260" s="399">
        <v>252</v>
      </c>
      <c r="B260" s="699">
        <v>44475</v>
      </c>
      <c r="C260" s="646" t="s">
        <v>516</v>
      </c>
      <c r="D260" s="700">
        <v>15000</v>
      </c>
      <c r="E260" s="648" t="s">
        <v>1088</v>
      </c>
      <c r="F260" s="698" t="s">
        <v>1052</v>
      </c>
      <c r="G260" s="650" t="s">
        <v>1053</v>
      </c>
      <c r="H260" s="651" t="s">
        <v>948</v>
      </c>
      <c r="I260" s="402"/>
      <c r="J260" s="403"/>
      <c r="K260" s="404"/>
      <c r="L260" s="405"/>
      <c r="M260" s="406"/>
    </row>
    <row r="261" spans="1:13" ht="24">
      <c r="A261" s="399">
        <v>253</v>
      </c>
      <c r="B261" s="699">
        <v>44482</v>
      </c>
      <c r="C261" s="646" t="s">
        <v>516</v>
      </c>
      <c r="D261" s="700">
        <v>7000</v>
      </c>
      <c r="E261" s="648" t="s">
        <v>1089</v>
      </c>
      <c r="F261" s="698" t="s">
        <v>1054</v>
      </c>
      <c r="G261" s="650" t="s">
        <v>1055</v>
      </c>
      <c r="H261" s="651" t="s">
        <v>578</v>
      </c>
      <c r="I261" s="402"/>
      <c r="J261" s="403"/>
      <c r="K261" s="404"/>
      <c r="L261" s="405"/>
      <c r="M261" s="406"/>
    </row>
    <row r="262" spans="1:13" ht="24">
      <c r="A262" s="399">
        <v>254</v>
      </c>
      <c r="B262" s="699">
        <v>44484</v>
      </c>
      <c r="C262" s="646" t="s">
        <v>516</v>
      </c>
      <c r="D262" s="700">
        <v>7000</v>
      </c>
      <c r="E262" s="648" t="s">
        <v>1090</v>
      </c>
      <c r="F262" s="698">
        <v>62005027650</v>
      </c>
      <c r="G262" s="650" t="s">
        <v>1056</v>
      </c>
      <c r="H262" s="651" t="s">
        <v>578</v>
      </c>
      <c r="I262" s="402"/>
      <c r="J262" s="403"/>
      <c r="K262" s="404"/>
      <c r="L262" s="405"/>
      <c r="M262" s="406"/>
    </row>
    <row r="263" spans="1:13" ht="24">
      <c r="A263" s="399">
        <v>255</v>
      </c>
      <c r="B263" s="699">
        <v>44484</v>
      </c>
      <c r="C263" s="646" t="s">
        <v>516</v>
      </c>
      <c r="D263" s="700">
        <v>7000</v>
      </c>
      <c r="E263" s="648" t="s">
        <v>1091</v>
      </c>
      <c r="F263" s="698">
        <v>59001080853</v>
      </c>
      <c r="G263" s="650" t="s">
        <v>1057</v>
      </c>
      <c r="H263" s="651" t="s">
        <v>578</v>
      </c>
      <c r="I263" s="402"/>
      <c r="J263" s="403"/>
      <c r="K263" s="404"/>
      <c r="L263" s="405"/>
      <c r="M263" s="406"/>
    </row>
    <row r="264" spans="1:13" ht="24">
      <c r="A264" s="399">
        <v>256</v>
      </c>
      <c r="B264" s="699">
        <v>44484</v>
      </c>
      <c r="C264" s="646" t="s">
        <v>516</v>
      </c>
      <c r="D264" s="700">
        <v>19985</v>
      </c>
      <c r="E264" s="648" t="s">
        <v>1081</v>
      </c>
      <c r="F264" s="698">
        <v>19001059807</v>
      </c>
      <c r="G264" s="650" t="s">
        <v>1043</v>
      </c>
      <c r="H264" s="651" t="s">
        <v>1044</v>
      </c>
      <c r="I264" s="402"/>
      <c r="J264" s="403"/>
      <c r="K264" s="404"/>
      <c r="L264" s="405"/>
      <c r="M264" s="406"/>
    </row>
    <row r="265" spans="1:13" ht="24">
      <c r="A265" s="399">
        <v>257</v>
      </c>
      <c r="B265" s="699">
        <v>44484</v>
      </c>
      <c r="C265" s="646" t="s">
        <v>516</v>
      </c>
      <c r="D265" s="700">
        <v>8993</v>
      </c>
      <c r="E265" s="648" t="s">
        <v>1092</v>
      </c>
      <c r="F265" s="698">
        <v>29001004739</v>
      </c>
      <c r="G265" s="650" t="s">
        <v>1058</v>
      </c>
      <c r="H265" s="651" t="s">
        <v>578</v>
      </c>
      <c r="I265" s="402"/>
      <c r="J265" s="403"/>
      <c r="K265" s="404"/>
      <c r="L265" s="405"/>
      <c r="M265" s="406"/>
    </row>
    <row r="266" spans="1:13" ht="24">
      <c r="A266" s="399">
        <v>258</v>
      </c>
      <c r="B266" s="699">
        <v>44491</v>
      </c>
      <c r="C266" s="646" t="s">
        <v>516</v>
      </c>
      <c r="D266" s="700">
        <v>100</v>
      </c>
      <c r="E266" s="648" t="s">
        <v>1093</v>
      </c>
      <c r="F266" s="698" t="s">
        <v>1059</v>
      </c>
      <c r="G266" s="650" t="s">
        <v>1060</v>
      </c>
      <c r="H266" s="651" t="s">
        <v>948</v>
      </c>
      <c r="I266" s="402"/>
      <c r="J266" s="403"/>
      <c r="K266" s="404"/>
      <c r="L266" s="405"/>
      <c r="M266" s="406"/>
    </row>
    <row r="267" spans="1:13" ht="24">
      <c r="A267" s="399">
        <v>259</v>
      </c>
      <c r="B267" s="699">
        <v>44494</v>
      </c>
      <c r="C267" s="646" t="s">
        <v>516</v>
      </c>
      <c r="D267" s="700">
        <v>6000</v>
      </c>
      <c r="E267" s="648" t="s">
        <v>1094</v>
      </c>
      <c r="F267" s="698" t="s">
        <v>1061</v>
      </c>
      <c r="G267" s="650" t="s">
        <v>1062</v>
      </c>
      <c r="H267" s="651" t="s">
        <v>578</v>
      </c>
      <c r="I267" s="402"/>
      <c r="J267" s="403"/>
      <c r="K267" s="404"/>
      <c r="L267" s="405"/>
      <c r="M267" s="406"/>
    </row>
    <row r="268" spans="1:13" ht="24">
      <c r="A268" s="399">
        <v>260</v>
      </c>
      <c r="B268" s="699">
        <v>44501</v>
      </c>
      <c r="C268" s="646" t="s">
        <v>516</v>
      </c>
      <c r="D268" s="700">
        <v>15000</v>
      </c>
      <c r="E268" s="648" t="s">
        <v>1095</v>
      </c>
      <c r="F268" s="698" t="s">
        <v>1063</v>
      </c>
      <c r="G268" s="650" t="s">
        <v>1064</v>
      </c>
      <c r="H268" s="651" t="s">
        <v>948</v>
      </c>
      <c r="I268" s="402"/>
      <c r="J268" s="403"/>
      <c r="K268" s="404"/>
      <c r="L268" s="405"/>
      <c r="M268" s="406"/>
    </row>
    <row r="269" spans="1:13" ht="24">
      <c r="A269" s="399">
        <v>261</v>
      </c>
      <c r="B269" s="699">
        <v>44501</v>
      </c>
      <c r="C269" s="646" t="s">
        <v>516</v>
      </c>
      <c r="D269" s="700">
        <v>15000</v>
      </c>
      <c r="E269" s="648" t="s">
        <v>1079</v>
      </c>
      <c r="F269" s="698">
        <v>39001029223</v>
      </c>
      <c r="G269" s="650" t="s">
        <v>1065</v>
      </c>
      <c r="H269" s="651" t="s">
        <v>578</v>
      </c>
      <c r="I269" s="402"/>
      <c r="J269" s="403"/>
      <c r="K269" s="404"/>
      <c r="L269" s="405"/>
      <c r="M269" s="406"/>
    </row>
    <row r="270" spans="1:13" ht="24">
      <c r="A270" s="399">
        <v>262</v>
      </c>
      <c r="B270" s="699">
        <v>44501</v>
      </c>
      <c r="C270" s="646" t="s">
        <v>516</v>
      </c>
      <c r="D270" s="700">
        <v>5000</v>
      </c>
      <c r="E270" s="648" t="s">
        <v>1096</v>
      </c>
      <c r="F270" s="698">
        <v>62004026064</v>
      </c>
      <c r="G270" s="650" t="s">
        <v>1066</v>
      </c>
      <c r="H270" s="651" t="s">
        <v>948</v>
      </c>
      <c r="I270" s="402"/>
      <c r="J270" s="403"/>
      <c r="K270" s="404"/>
      <c r="L270" s="405"/>
      <c r="M270" s="406"/>
    </row>
    <row r="271" spans="1:13" ht="24">
      <c r="A271" s="399">
        <v>263</v>
      </c>
      <c r="B271" s="699">
        <v>44501</v>
      </c>
      <c r="C271" s="646" t="s">
        <v>516</v>
      </c>
      <c r="D271" s="700">
        <v>5000</v>
      </c>
      <c r="E271" s="648" t="s">
        <v>1097</v>
      </c>
      <c r="F271" s="698">
        <v>39001041583</v>
      </c>
      <c r="G271" s="650" t="s">
        <v>1067</v>
      </c>
      <c r="H271" s="651" t="s">
        <v>948</v>
      </c>
      <c r="I271" s="402"/>
      <c r="J271" s="403"/>
      <c r="K271" s="404"/>
      <c r="L271" s="405"/>
      <c r="M271" s="406"/>
    </row>
    <row r="272" spans="1:13" ht="24">
      <c r="A272" s="399">
        <v>264</v>
      </c>
      <c r="B272" s="699">
        <v>44501</v>
      </c>
      <c r="C272" s="646" t="s">
        <v>516</v>
      </c>
      <c r="D272" s="700">
        <v>19500</v>
      </c>
      <c r="E272" s="648" t="s">
        <v>549</v>
      </c>
      <c r="F272" s="698">
        <v>39001021354</v>
      </c>
      <c r="G272" s="650" t="s">
        <v>1068</v>
      </c>
      <c r="H272" s="651" t="s">
        <v>948</v>
      </c>
      <c r="I272" s="402"/>
      <c r="J272" s="403"/>
      <c r="K272" s="404"/>
      <c r="L272" s="405"/>
      <c r="M272" s="406"/>
    </row>
    <row r="273" spans="1:13" ht="24">
      <c r="A273" s="399">
        <v>265</v>
      </c>
      <c r="B273" s="699">
        <v>44501</v>
      </c>
      <c r="C273" s="646" t="s">
        <v>516</v>
      </c>
      <c r="D273" s="700">
        <v>5000</v>
      </c>
      <c r="E273" s="648" t="s">
        <v>1083</v>
      </c>
      <c r="F273" s="698">
        <v>39001036341</v>
      </c>
      <c r="G273" s="650" t="s">
        <v>1069</v>
      </c>
      <c r="H273" s="651" t="s">
        <v>948</v>
      </c>
      <c r="I273" s="402"/>
      <c r="J273" s="403"/>
      <c r="K273" s="404"/>
      <c r="L273" s="405"/>
      <c r="M273" s="406"/>
    </row>
    <row r="274" spans="1:13" ht="24">
      <c r="A274" s="399">
        <v>266</v>
      </c>
      <c r="B274" s="699">
        <v>44501</v>
      </c>
      <c r="C274" s="646" t="s">
        <v>516</v>
      </c>
      <c r="D274" s="700">
        <v>5000</v>
      </c>
      <c r="E274" s="648" t="s">
        <v>1098</v>
      </c>
      <c r="F274" s="698">
        <v>62005029416</v>
      </c>
      <c r="G274" s="650" t="s">
        <v>1070</v>
      </c>
      <c r="H274" s="651" t="s">
        <v>948</v>
      </c>
      <c r="I274" s="402"/>
      <c r="J274" s="403"/>
      <c r="K274" s="404"/>
      <c r="L274" s="405"/>
      <c r="M274" s="406"/>
    </row>
    <row r="275" spans="1:13" ht="24">
      <c r="A275" s="399">
        <v>267</v>
      </c>
      <c r="B275" s="699">
        <v>44502</v>
      </c>
      <c r="C275" s="646" t="s">
        <v>516</v>
      </c>
      <c r="D275" s="700">
        <v>500</v>
      </c>
      <c r="E275" s="648" t="s">
        <v>549</v>
      </c>
      <c r="F275" s="698">
        <v>39001021354</v>
      </c>
      <c r="G275" s="650" t="s">
        <v>1068</v>
      </c>
      <c r="H275" s="651" t="s">
        <v>948</v>
      </c>
      <c r="I275" s="402"/>
      <c r="J275" s="403"/>
      <c r="K275" s="404"/>
      <c r="L275" s="405"/>
      <c r="M275" s="406"/>
    </row>
    <row r="276" spans="1:13" ht="24">
      <c r="A276" s="399">
        <v>268</v>
      </c>
      <c r="B276" s="699">
        <v>44508</v>
      </c>
      <c r="C276" s="646" t="s">
        <v>516</v>
      </c>
      <c r="D276" s="700">
        <v>200</v>
      </c>
      <c r="E276" s="648" t="s">
        <v>1099</v>
      </c>
      <c r="F276" s="698">
        <v>31001018446</v>
      </c>
      <c r="G276" s="650" t="s">
        <v>1071</v>
      </c>
      <c r="H276" s="651" t="s">
        <v>578</v>
      </c>
      <c r="I276" s="402"/>
      <c r="J276" s="403"/>
      <c r="K276" s="404"/>
      <c r="L276" s="405"/>
      <c r="M276" s="406"/>
    </row>
    <row r="277" spans="1:13" ht="24">
      <c r="A277" s="399">
        <v>269</v>
      </c>
      <c r="B277" s="699">
        <v>44508</v>
      </c>
      <c r="C277" s="646" t="s">
        <v>516</v>
      </c>
      <c r="D277" s="700">
        <v>5000</v>
      </c>
      <c r="E277" s="648" t="s">
        <v>1100</v>
      </c>
      <c r="F277" s="698">
        <v>39001016313</v>
      </c>
      <c r="G277" s="650" t="s">
        <v>1072</v>
      </c>
      <c r="H277" s="651" t="s">
        <v>948</v>
      </c>
      <c r="I277" s="402"/>
      <c r="J277" s="403"/>
      <c r="K277" s="404"/>
      <c r="L277" s="405"/>
      <c r="M277" s="406"/>
    </row>
    <row r="278" spans="1:13" ht="24">
      <c r="A278" s="399">
        <v>270</v>
      </c>
      <c r="B278" s="699">
        <v>44508</v>
      </c>
      <c r="C278" s="646" t="s">
        <v>516</v>
      </c>
      <c r="D278" s="700">
        <v>5000</v>
      </c>
      <c r="E278" s="648" t="s">
        <v>1101</v>
      </c>
      <c r="F278" s="698">
        <v>35001042019</v>
      </c>
      <c r="G278" s="650" t="s">
        <v>1073</v>
      </c>
      <c r="H278" s="651" t="s">
        <v>948</v>
      </c>
      <c r="I278" s="402"/>
      <c r="J278" s="403"/>
      <c r="K278" s="404"/>
      <c r="L278" s="405"/>
      <c r="M278" s="406"/>
    </row>
    <row r="279" spans="1:13" ht="24">
      <c r="A279" s="399">
        <v>271</v>
      </c>
      <c r="B279" s="699">
        <v>44509</v>
      </c>
      <c r="C279" s="646" t="s">
        <v>516</v>
      </c>
      <c r="D279" s="700">
        <v>20000</v>
      </c>
      <c r="E279" s="648" t="s">
        <v>1102</v>
      </c>
      <c r="F279" s="698">
        <v>42031004666</v>
      </c>
      <c r="G279" s="650" t="s">
        <v>1074</v>
      </c>
      <c r="H279" s="651" t="s">
        <v>948</v>
      </c>
      <c r="I279" s="402"/>
      <c r="J279" s="403"/>
      <c r="K279" s="404"/>
      <c r="L279" s="405"/>
      <c r="M279" s="406"/>
    </row>
    <row r="280" spans="1:13" ht="24">
      <c r="A280" s="399">
        <v>272</v>
      </c>
      <c r="B280" s="699">
        <v>44509</v>
      </c>
      <c r="C280" s="646" t="s">
        <v>516</v>
      </c>
      <c r="D280" s="700">
        <v>5000</v>
      </c>
      <c r="E280" s="648" t="s">
        <v>1103</v>
      </c>
      <c r="F280" s="698" t="s">
        <v>1075</v>
      </c>
      <c r="G280" s="650" t="s">
        <v>1076</v>
      </c>
      <c r="H280" s="651" t="s">
        <v>948</v>
      </c>
      <c r="I280" s="402"/>
      <c r="J280" s="403"/>
      <c r="K280" s="404"/>
      <c r="L280" s="405"/>
      <c r="M280" s="406"/>
    </row>
    <row r="281" spans="1:13" ht="24">
      <c r="A281" s="399">
        <v>273</v>
      </c>
      <c r="B281" s="699">
        <v>44510</v>
      </c>
      <c r="C281" s="646" t="s">
        <v>516</v>
      </c>
      <c r="D281" s="700">
        <v>10000</v>
      </c>
      <c r="E281" s="648" t="s">
        <v>1102</v>
      </c>
      <c r="F281" s="698">
        <v>42031004666</v>
      </c>
      <c r="G281" s="650" t="s">
        <v>1074</v>
      </c>
      <c r="H281" s="651" t="s">
        <v>948</v>
      </c>
      <c r="I281" s="402"/>
      <c r="J281" s="403"/>
      <c r="K281" s="404"/>
      <c r="L281" s="405"/>
      <c r="M281" s="406"/>
    </row>
    <row r="282" spans="1:13" ht="24">
      <c r="A282" s="399">
        <v>274</v>
      </c>
      <c r="B282" s="699">
        <v>44511</v>
      </c>
      <c r="C282" s="646" t="s">
        <v>516</v>
      </c>
      <c r="D282" s="700">
        <v>2200</v>
      </c>
      <c r="E282" s="648" t="s">
        <v>697</v>
      </c>
      <c r="F282" s="698" t="s">
        <v>641</v>
      </c>
      <c r="G282" s="650" t="s">
        <v>921</v>
      </c>
      <c r="H282" s="651" t="s">
        <v>948</v>
      </c>
      <c r="I282" s="402"/>
      <c r="J282" s="403"/>
      <c r="K282" s="404"/>
      <c r="L282" s="405"/>
      <c r="M282" s="406"/>
    </row>
    <row r="283" spans="1:13" ht="24">
      <c r="A283" s="399">
        <v>275</v>
      </c>
      <c r="B283" s="699">
        <v>44512</v>
      </c>
      <c r="C283" s="646" t="s">
        <v>516</v>
      </c>
      <c r="D283" s="700">
        <v>20000</v>
      </c>
      <c r="E283" s="648" t="s">
        <v>1104</v>
      </c>
      <c r="F283" s="698">
        <v>39001031121</v>
      </c>
      <c r="G283" s="650" t="s">
        <v>1077</v>
      </c>
      <c r="H283" s="651" t="s">
        <v>578</v>
      </c>
      <c r="I283" s="402"/>
      <c r="J283" s="403"/>
      <c r="K283" s="404"/>
      <c r="L283" s="405"/>
      <c r="M283" s="406"/>
    </row>
    <row r="284" spans="1:13" ht="24">
      <c r="A284" s="399">
        <v>276</v>
      </c>
      <c r="B284" s="701">
        <v>44488</v>
      </c>
      <c r="C284" s="646" t="s">
        <v>517</v>
      </c>
      <c r="D284" s="700">
        <v>2983</v>
      </c>
      <c r="E284" s="648" t="s">
        <v>815</v>
      </c>
      <c r="F284" s="698" t="s">
        <v>1078</v>
      </c>
      <c r="G284" s="650"/>
      <c r="H284" s="651"/>
      <c r="I284" s="498" t="s">
        <v>1105</v>
      </c>
      <c r="J284" s="403"/>
      <c r="K284" s="404"/>
      <c r="L284" s="405"/>
      <c r="M284" s="406"/>
    </row>
    <row r="285" spans="1:13" ht="24">
      <c r="A285" s="399">
        <v>277</v>
      </c>
      <c r="B285" s="455">
        <v>44515</v>
      </c>
      <c r="C285" s="448" t="s">
        <v>516</v>
      </c>
      <c r="D285" s="528">
        <v>2200</v>
      </c>
      <c r="E285" s="463" t="s">
        <v>1100</v>
      </c>
      <c r="F285" s="458">
        <v>39001016313</v>
      </c>
      <c r="G285" s="487" t="s">
        <v>1072</v>
      </c>
      <c r="H285" s="466" t="s">
        <v>948</v>
      </c>
      <c r="I285" s="402"/>
      <c r="J285" s="403"/>
      <c r="K285" s="404"/>
      <c r="L285" s="405"/>
      <c r="M285" s="406"/>
    </row>
    <row r="286" spans="1:13" ht="24">
      <c r="A286" s="399">
        <v>278</v>
      </c>
      <c r="B286" s="456">
        <v>44524</v>
      </c>
      <c r="C286" s="448" t="s">
        <v>516</v>
      </c>
      <c r="D286" s="527">
        <v>5000</v>
      </c>
      <c r="E286" s="464" t="s">
        <v>1097</v>
      </c>
      <c r="F286" s="450">
        <v>39001041583</v>
      </c>
      <c r="G286" s="476" t="s">
        <v>1067</v>
      </c>
      <c r="H286" s="454" t="s">
        <v>948</v>
      </c>
      <c r="I286" s="402"/>
      <c r="J286" s="403"/>
      <c r="K286" s="404"/>
      <c r="L286" s="405"/>
      <c r="M286" s="406"/>
    </row>
    <row r="287" spans="1:13" ht="24">
      <c r="A287" s="399">
        <v>279</v>
      </c>
      <c r="B287" s="456">
        <v>44524</v>
      </c>
      <c r="C287" s="448" t="s">
        <v>516</v>
      </c>
      <c r="D287" s="527">
        <v>5000</v>
      </c>
      <c r="E287" s="464" t="s">
        <v>1108</v>
      </c>
      <c r="F287" s="450">
        <v>39001017141</v>
      </c>
      <c r="G287" s="476" t="s">
        <v>1115</v>
      </c>
      <c r="H287" s="454" t="s">
        <v>948</v>
      </c>
      <c r="I287" s="402"/>
      <c r="J287" s="403"/>
      <c r="K287" s="404"/>
      <c r="L287" s="405"/>
      <c r="M287" s="406"/>
    </row>
    <row r="288" spans="1:13" ht="24">
      <c r="A288" s="399">
        <v>280</v>
      </c>
      <c r="B288" s="456">
        <v>44524</v>
      </c>
      <c r="C288" s="448" t="s">
        <v>516</v>
      </c>
      <c r="D288" s="527">
        <v>5000</v>
      </c>
      <c r="E288" s="464" t="s">
        <v>1098</v>
      </c>
      <c r="F288" s="450">
        <v>62005029416</v>
      </c>
      <c r="G288" s="476" t="s">
        <v>1070</v>
      </c>
      <c r="H288" s="454" t="s">
        <v>948</v>
      </c>
      <c r="I288" s="402"/>
      <c r="J288" s="403"/>
      <c r="K288" s="404"/>
      <c r="L288" s="405"/>
      <c r="M288" s="406"/>
    </row>
    <row r="289" spans="1:13" ht="24">
      <c r="A289" s="399">
        <v>281</v>
      </c>
      <c r="B289" s="456">
        <v>44524</v>
      </c>
      <c r="C289" s="448" t="s">
        <v>516</v>
      </c>
      <c r="D289" s="527">
        <v>8000</v>
      </c>
      <c r="E289" s="464" t="s">
        <v>1109</v>
      </c>
      <c r="F289" s="459" t="s">
        <v>1106</v>
      </c>
      <c r="G289" s="476" t="s">
        <v>1116</v>
      </c>
      <c r="H289" s="454" t="s">
        <v>948</v>
      </c>
      <c r="I289" s="402"/>
      <c r="J289" s="403"/>
      <c r="K289" s="404"/>
      <c r="L289" s="405"/>
      <c r="M289" s="406"/>
    </row>
    <row r="290" spans="1:13" ht="24">
      <c r="A290" s="399">
        <v>282</v>
      </c>
      <c r="B290" s="456">
        <v>44524</v>
      </c>
      <c r="C290" s="448" t="s">
        <v>516</v>
      </c>
      <c r="D290" s="527">
        <v>7000</v>
      </c>
      <c r="E290" s="464" t="s">
        <v>1110</v>
      </c>
      <c r="F290" s="450">
        <v>39001036416</v>
      </c>
      <c r="G290" s="476" t="s">
        <v>1117</v>
      </c>
      <c r="H290" s="454" t="s">
        <v>948</v>
      </c>
      <c r="I290" s="402"/>
      <c r="J290" s="403"/>
      <c r="K290" s="404"/>
      <c r="L290" s="405"/>
      <c r="M290" s="406"/>
    </row>
    <row r="291" spans="1:13" ht="24">
      <c r="A291" s="399">
        <v>283</v>
      </c>
      <c r="B291" s="456">
        <v>44529</v>
      </c>
      <c r="C291" s="448" t="s">
        <v>516</v>
      </c>
      <c r="D291" s="527">
        <v>5000</v>
      </c>
      <c r="E291" s="464" t="s">
        <v>1111</v>
      </c>
      <c r="F291" s="460" t="s">
        <v>1107</v>
      </c>
      <c r="G291" s="476" t="s">
        <v>1118</v>
      </c>
      <c r="H291" s="454" t="s">
        <v>948</v>
      </c>
      <c r="I291" s="402"/>
      <c r="J291" s="403"/>
      <c r="K291" s="404"/>
      <c r="L291" s="405"/>
      <c r="M291" s="406"/>
    </row>
    <row r="292" spans="1:13" ht="24">
      <c r="A292" s="399">
        <v>284</v>
      </c>
      <c r="B292" s="456">
        <v>44530</v>
      </c>
      <c r="C292" s="448" t="s">
        <v>516</v>
      </c>
      <c r="D292" s="527">
        <v>7600</v>
      </c>
      <c r="E292" s="464" t="s">
        <v>1095</v>
      </c>
      <c r="F292" s="460" t="s">
        <v>1063</v>
      </c>
      <c r="G292" s="476" t="s">
        <v>1119</v>
      </c>
      <c r="H292" s="454" t="s">
        <v>948</v>
      </c>
      <c r="I292" s="402"/>
      <c r="J292" s="403"/>
      <c r="K292" s="404"/>
      <c r="L292" s="405"/>
      <c r="M292" s="406"/>
    </row>
    <row r="293" spans="1:13" ht="24">
      <c r="A293" s="399">
        <v>285</v>
      </c>
      <c r="B293" s="518">
        <v>44531</v>
      </c>
      <c r="C293" s="448" t="s">
        <v>516</v>
      </c>
      <c r="D293" s="529">
        <v>5000</v>
      </c>
      <c r="E293" s="465" t="s">
        <v>1094</v>
      </c>
      <c r="F293" s="451" t="s">
        <v>1061</v>
      </c>
      <c r="G293" s="488" t="s">
        <v>1062</v>
      </c>
      <c r="H293" s="467" t="s">
        <v>578</v>
      </c>
      <c r="I293" s="402"/>
      <c r="J293" s="403"/>
      <c r="K293" s="404"/>
      <c r="L293" s="405"/>
      <c r="M293" s="406"/>
    </row>
    <row r="294" spans="1:13" ht="24">
      <c r="A294" s="399">
        <v>286</v>
      </c>
      <c r="B294" s="456">
        <v>44536</v>
      </c>
      <c r="C294" s="448" t="s">
        <v>516</v>
      </c>
      <c r="D294" s="527">
        <v>1900</v>
      </c>
      <c r="E294" s="464" t="s">
        <v>1112</v>
      </c>
      <c r="F294" s="459">
        <v>62006061095</v>
      </c>
      <c r="G294" s="476" t="s">
        <v>1120</v>
      </c>
      <c r="H294" s="467" t="s">
        <v>578</v>
      </c>
      <c r="I294" s="402"/>
      <c r="J294" s="403"/>
      <c r="K294" s="404"/>
      <c r="L294" s="405"/>
      <c r="M294" s="406"/>
    </row>
    <row r="295" spans="1:13" ht="24">
      <c r="A295" s="399">
        <v>287</v>
      </c>
      <c r="B295" s="456">
        <v>44537</v>
      </c>
      <c r="C295" s="448" t="s">
        <v>516</v>
      </c>
      <c r="D295" s="527">
        <v>5000</v>
      </c>
      <c r="E295" s="464" t="s">
        <v>1113</v>
      </c>
      <c r="F295" s="450">
        <v>39001037558</v>
      </c>
      <c r="G295" s="476" t="s">
        <v>1121</v>
      </c>
      <c r="H295" s="467" t="s">
        <v>578</v>
      </c>
      <c r="I295" s="402"/>
      <c r="J295" s="403"/>
      <c r="K295" s="404"/>
      <c r="L295" s="405"/>
      <c r="M295" s="406"/>
    </row>
    <row r="296" spans="1:13" ht="24">
      <c r="A296" s="399">
        <v>288</v>
      </c>
      <c r="B296" s="456">
        <v>44547</v>
      </c>
      <c r="C296" s="448" t="s">
        <v>516</v>
      </c>
      <c r="D296" s="527">
        <v>2000</v>
      </c>
      <c r="E296" s="464" t="s">
        <v>682</v>
      </c>
      <c r="F296" s="459" t="s">
        <v>730</v>
      </c>
      <c r="G296" s="476" t="s">
        <v>956</v>
      </c>
      <c r="H296" s="454" t="s">
        <v>948</v>
      </c>
      <c r="I296" s="402"/>
      <c r="J296" s="403"/>
      <c r="K296" s="404"/>
      <c r="L296" s="405"/>
      <c r="M296" s="406"/>
    </row>
    <row r="297" spans="1:13" ht="24">
      <c r="A297" s="399">
        <v>289</v>
      </c>
      <c r="B297" s="456">
        <v>44554</v>
      </c>
      <c r="C297" s="448" t="s">
        <v>516</v>
      </c>
      <c r="D297" s="527">
        <v>4600</v>
      </c>
      <c r="E297" s="464" t="s">
        <v>1114</v>
      </c>
      <c r="F297" s="461">
        <v>12002000256</v>
      </c>
      <c r="G297" s="476" t="s">
        <v>1026</v>
      </c>
      <c r="H297" s="467" t="s">
        <v>578</v>
      </c>
      <c r="I297" s="402"/>
      <c r="J297" s="403"/>
      <c r="K297" s="404"/>
      <c r="L297" s="405"/>
      <c r="M297" s="406"/>
    </row>
    <row r="298" spans="1:13" ht="24">
      <c r="A298" s="399">
        <v>290</v>
      </c>
      <c r="B298" s="457">
        <v>44560</v>
      </c>
      <c r="C298" s="448" t="s">
        <v>516</v>
      </c>
      <c r="D298" s="530">
        <v>2000</v>
      </c>
      <c r="E298" s="464" t="s">
        <v>1100</v>
      </c>
      <c r="F298" s="462">
        <v>39001016313</v>
      </c>
      <c r="G298" s="489" t="s">
        <v>1072</v>
      </c>
      <c r="H298" s="468" t="s">
        <v>948</v>
      </c>
      <c r="I298" s="402"/>
      <c r="J298" s="403"/>
      <c r="K298" s="404"/>
      <c r="L298" s="405"/>
      <c r="M298" s="406"/>
    </row>
    <row r="299" spans="1:13">
      <c r="A299" s="399">
        <v>291</v>
      </c>
      <c r="B299" s="519"/>
      <c r="C299" s="448"/>
      <c r="D299" s="453"/>
      <c r="E299" s="449"/>
      <c r="F299" s="452"/>
      <c r="G299" s="479"/>
      <c r="H299" s="400"/>
      <c r="I299" s="402"/>
      <c r="J299" s="403"/>
      <c r="K299" s="404"/>
      <c r="L299" s="405"/>
      <c r="M299" s="406"/>
    </row>
    <row r="300" spans="1:13">
      <c r="A300" s="718"/>
      <c r="B300" s="718"/>
      <c r="C300" s="718"/>
      <c r="D300" s="718"/>
      <c r="E300" s="718"/>
      <c r="F300" s="718"/>
      <c r="G300" s="718"/>
      <c r="H300" s="718"/>
      <c r="I300" s="718"/>
      <c r="J300" s="718"/>
      <c r="K300" s="718"/>
      <c r="L300" s="718"/>
      <c r="M300" s="718"/>
    </row>
    <row r="301" spans="1:13" ht="16.5" customHeight="1">
      <c r="A301" s="407" t="s">
        <v>417</v>
      </c>
      <c r="B301" s="723" t="s">
        <v>477</v>
      </c>
      <c r="C301" s="723"/>
      <c r="D301" s="723"/>
      <c r="E301" s="723"/>
      <c r="F301" s="723"/>
      <c r="G301" s="723"/>
      <c r="H301" s="723"/>
      <c r="I301" s="723"/>
      <c r="J301" s="723"/>
      <c r="K301" s="723"/>
      <c r="L301" s="723"/>
      <c r="M301" s="723"/>
    </row>
    <row r="302" spans="1:13" ht="39" customHeight="1">
      <c r="A302" s="408" t="s">
        <v>437</v>
      </c>
      <c r="B302" s="722" t="s">
        <v>478</v>
      </c>
      <c r="C302" s="722"/>
      <c r="D302" s="722"/>
      <c r="E302" s="722"/>
      <c r="F302" s="722"/>
      <c r="G302" s="722"/>
      <c r="H302" s="722"/>
      <c r="I302" s="722"/>
      <c r="J302" s="722"/>
      <c r="K302" s="722"/>
      <c r="L302" s="722"/>
      <c r="M302" s="722"/>
    </row>
    <row r="303" spans="1:13" ht="44.25" customHeight="1">
      <c r="A303" s="408" t="s">
        <v>438</v>
      </c>
      <c r="B303" s="722" t="s">
        <v>510</v>
      </c>
      <c r="C303" s="722"/>
      <c r="D303" s="722"/>
      <c r="E303" s="722"/>
      <c r="F303" s="722"/>
      <c r="G303" s="722"/>
      <c r="H303" s="722"/>
      <c r="I303" s="722"/>
      <c r="J303" s="722"/>
      <c r="K303" s="722"/>
      <c r="L303" s="722"/>
      <c r="M303" s="722"/>
    </row>
    <row r="304" spans="1:13" ht="28.95" customHeight="1">
      <c r="A304" s="407" t="s">
        <v>439</v>
      </c>
      <c r="B304" s="722" t="s">
        <v>490</v>
      </c>
      <c r="C304" s="722"/>
      <c r="D304" s="722"/>
      <c r="E304" s="722"/>
      <c r="F304" s="722"/>
      <c r="G304" s="722"/>
      <c r="H304" s="722"/>
      <c r="I304" s="722"/>
      <c r="J304" s="722"/>
      <c r="K304" s="722"/>
      <c r="L304" s="722"/>
      <c r="M304" s="722"/>
    </row>
    <row r="305" spans="1:13" s="410" customFormat="1" ht="17.25" customHeight="1">
      <c r="A305" s="409" t="s">
        <v>485</v>
      </c>
      <c r="B305" s="724" t="s">
        <v>511</v>
      </c>
      <c r="C305" s="724"/>
      <c r="D305" s="724"/>
      <c r="E305" s="724"/>
      <c r="F305" s="724"/>
      <c r="G305" s="724"/>
      <c r="H305" s="724"/>
      <c r="I305" s="724"/>
      <c r="J305" s="724"/>
      <c r="K305" s="724"/>
      <c r="L305" s="724"/>
      <c r="M305" s="724"/>
    </row>
    <row r="306" spans="1:13" ht="17.25" customHeight="1">
      <c r="A306" s="407"/>
      <c r="B306" s="722"/>
      <c r="C306" s="722"/>
      <c r="D306" s="722"/>
      <c r="E306" s="722"/>
      <c r="F306" s="722"/>
      <c r="G306" s="722"/>
      <c r="H306" s="722"/>
      <c r="I306" s="722"/>
      <c r="J306" s="722"/>
      <c r="K306" s="722"/>
      <c r="L306" s="722"/>
      <c r="M306" s="722"/>
    </row>
    <row r="307" spans="1:13" s="268" customFormat="1" ht="27" customHeight="1">
      <c r="A307" s="719" t="s">
        <v>93</v>
      </c>
      <c r="B307" s="719"/>
      <c r="C307" s="411"/>
      <c r="D307" s="377"/>
      <c r="E307" s="411"/>
      <c r="F307" s="411"/>
      <c r="G307" s="490"/>
      <c r="H307" s="411"/>
      <c r="I307" s="499"/>
      <c r="J307" s="505"/>
      <c r="K307" s="368"/>
      <c r="L307" s="411"/>
      <c r="M307" s="377"/>
    </row>
    <row r="308" spans="1:13" s="268" customFormat="1" ht="15" customHeight="1">
      <c r="A308" s="411"/>
      <c r="B308" s="520"/>
      <c r="C308" s="412"/>
      <c r="D308" s="413"/>
      <c r="E308" s="412"/>
      <c r="F308" s="411"/>
      <c r="G308" s="490"/>
      <c r="H308" s="414"/>
      <c r="I308" s="499"/>
      <c r="J308" s="505"/>
      <c r="K308" s="368"/>
      <c r="L308" s="411"/>
      <c r="M308" s="377"/>
    </row>
    <row r="309" spans="1:13" s="365" customFormat="1" ht="22.95" customHeight="1">
      <c r="A309" s="411"/>
      <c r="B309" s="520"/>
      <c r="C309" s="712" t="s">
        <v>248</v>
      </c>
      <c r="D309" s="712"/>
      <c r="E309" s="712"/>
      <c r="F309" s="411"/>
      <c r="G309" s="490"/>
      <c r="H309" s="720" t="s">
        <v>386</v>
      </c>
      <c r="I309" s="500"/>
      <c r="J309" s="505"/>
      <c r="K309" s="368"/>
      <c r="L309" s="411"/>
      <c r="M309" s="377"/>
    </row>
    <row r="310" spans="1:13" s="365" customFormat="1" ht="40.5" customHeight="1">
      <c r="A310" s="411"/>
      <c r="B310" s="520"/>
      <c r="C310" s="411"/>
      <c r="D310" s="377"/>
      <c r="E310" s="411"/>
      <c r="F310" s="411"/>
      <c r="G310" s="490"/>
      <c r="H310" s="721"/>
      <c r="I310" s="500"/>
      <c r="J310" s="505"/>
      <c r="K310" s="368"/>
      <c r="L310" s="411"/>
      <c r="M310" s="377"/>
    </row>
    <row r="311" spans="1:13" s="365" customFormat="1" ht="21" customHeight="1">
      <c r="A311" s="411"/>
      <c r="B311" s="520"/>
      <c r="C311" s="712" t="s">
        <v>123</v>
      </c>
      <c r="D311" s="712"/>
      <c r="E311" s="712"/>
      <c r="F311" s="411"/>
      <c r="G311" s="490"/>
      <c r="H311" s="411"/>
      <c r="I311" s="499"/>
      <c r="J311" s="505"/>
      <c r="K311" s="368"/>
      <c r="L311" s="411"/>
      <c r="M311" s="377"/>
    </row>
    <row r="312" spans="1:13" s="365" customFormat="1" ht="15" customHeight="1">
      <c r="A312" s="206"/>
      <c r="B312" s="521"/>
      <c r="C312" s="206"/>
      <c r="D312" s="206"/>
      <c r="E312" s="385"/>
      <c r="F312" s="206"/>
      <c r="G312" s="491"/>
      <c r="H312" s="206"/>
      <c r="I312" s="501"/>
      <c r="J312" s="501"/>
      <c r="K312" s="267"/>
      <c r="L312" s="206"/>
      <c r="M312" s="206"/>
    </row>
    <row r="313" spans="1:13" s="365" customFormat="1">
      <c r="A313" s="206"/>
      <c r="B313" s="521"/>
      <c r="C313" s="206"/>
      <c r="D313" s="206"/>
      <c r="E313" s="385"/>
      <c r="F313" s="206"/>
      <c r="G313" s="491"/>
      <c r="H313" s="206"/>
      <c r="I313" s="501"/>
      <c r="J313" s="501"/>
      <c r="K313" s="267"/>
      <c r="L313" s="206"/>
      <c r="M313" s="206"/>
    </row>
    <row r="314" spans="1:13" s="365" customFormat="1">
      <c r="A314" s="206"/>
      <c r="B314" s="521"/>
      <c r="C314" s="206"/>
      <c r="D314" s="206"/>
      <c r="E314" s="385"/>
      <c r="F314" s="206"/>
      <c r="G314" s="491"/>
      <c r="H314" s="206"/>
      <c r="I314" s="501"/>
      <c r="J314" s="501"/>
      <c r="K314" s="267"/>
      <c r="L314" s="206"/>
      <c r="M314" s="206"/>
    </row>
    <row r="315" spans="1:13">
      <c r="A315" s="206"/>
      <c r="B315" s="521"/>
      <c r="C315" s="206"/>
      <c r="D315" s="206"/>
      <c r="F315" s="206"/>
      <c r="G315" s="491"/>
      <c r="H315" s="206"/>
      <c r="I315" s="501"/>
      <c r="J315" s="501"/>
      <c r="K315" s="267"/>
      <c r="L315" s="206"/>
      <c r="M315" s="206"/>
    </row>
    <row r="316" spans="1:13" s="207" customFormat="1" ht="13.8">
      <c r="A316" s="206"/>
      <c r="B316" s="521"/>
      <c r="C316" s="206"/>
      <c r="D316" s="206"/>
      <c r="E316" s="206"/>
      <c r="F316" s="206"/>
      <c r="G316" s="491"/>
      <c r="H316" s="206"/>
      <c r="I316" s="501"/>
      <c r="J316" s="501"/>
      <c r="K316" s="267"/>
      <c r="L316" s="206"/>
      <c r="M316" s="206"/>
    </row>
    <row r="317" spans="1:13" s="207" customFormat="1">
      <c r="A317" s="385"/>
      <c r="B317" s="522"/>
      <c r="C317" s="385"/>
      <c r="D317" s="385"/>
      <c r="E317" s="385"/>
      <c r="F317" s="415"/>
      <c r="G317" s="480"/>
      <c r="H317" s="415"/>
      <c r="I317" s="502"/>
      <c r="J317" s="502"/>
      <c r="K317" s="410"/>
      <c r="L317" s="385"/>
      <c r="M317" s="385"/>
    </row>
    <row r="318" spans="1:13" s="207" customFormat="1" ht="15" customHeight="1">
      <c r="A318" s="385"/>
      <c r="B318" s="522"/>
      <c r="C318" s="385"/>
      <c r="D318" s="385"/>
      <c r="E318" s="385"/>
      <c r="F318" s="415"/>
      <c r="G318" s="480"/>
      <c r="H318" s="415"/>
      <c r="I318" s="502"/>
      <c r="J318" s="502"/>
      <c r="K318" s="410"/>
      <c r="L318" s="385"/>
      <c r="M318" s="385"/>
    </row>
    <row r="319" spans="1:13" s="207" customFormat="1">
      <c r="A319" s="385"/>
      <c r="B319" s="522"/>
      <c r="C319" s="385"/>
      <c r="D319" s="385"/>
      <c r="E319" s="385"/>
      <c r="F319" s="415"/>
      <c r="G319" s="480"/>
      <c r="H319" s="415"/>
      <c r="I319" s="502"/>
      <c r="J319" s="502"/>
      <c r="K319" s="410"/>
      <c r="L319" s="385"/>
      <c r="M319" s="385"/>
    </row>
    <row r="320" spans="1:13" s="206" customFormat="1">
      <c r="A320" s="385"/>
      <c r="B320" s="522"/>
      <c r="C320" s="385"/>
      <c r="D320" s="385"/>
      <c r="E320" s="385"/>
      <c r="F320" s="415"/>
      <c r="G320" s="480"/>
      <c r="H320" s="415"/>
      <c r="I320" s="502"/>
      <c r="J320" s="502"/>
      <c r="K320" s="410"/>
      <c r="L320" s="385"/>
      <c r="M320" s="385"/>
    </row>
    <row r="321" spans="1:13" s="206" customFormat="1">
      <c r="A321" s="385"/>
      <c r="B321" s="522"/>
      <c r="C321" s="385"/>
      <c r="D321" s="385"/>
      <c r="E321" s="385"/>
      <c r="F321" s="415"/>
      <c r="G321" s="480"/>
      <c r="H321" s="415"/>
      <c r="I321" s="502"/>
      <c r="J321" s="502"/>
      <c r="K321" s="410"/>
      <c r="L321" s="385"/>
      <c r="M321" s="385"/>
    </row>
    <row r="322" spans="1:13" s="206" customFormat="1">
      <c r="A322" s="385"/>
      <c r="B322" s="522"/>
      <c r="C322" s="385"/>
      <c r="D322" s="385"/>
      <c r="E322" s="385"/>
      <c r="F322" s="415"/>
      <c r="G322" s="480"/>
      <c r="H322" s="415"/>
      <c r="I322" s="502"/>
      <c r="J322" s="502"/>
      <c r="K322" s="410"/>
      <c r="L322" s="385"/>
      <c r="M322" s="385"/>
    </row>
    <row r="323" spans="1:13" s="206" customFormat="1">
      <c r="A323" s="385"/>
      <c r="B323" s="522"/>
      <c r="C323" s="385"/>
      <c r="D323" s="385"/>
      <c r="E323" s="385"/>
      <c r="F323" s="415"/>
      <c r="G323" s="480"/>
      <c r="H323" s="415"/>
      <c r="I323" s="502"/>
      <c r="J323" s="502"/>
      <c r="K323" s="410"/>
      <c r="L323" s="385"/>
      <c r="M323" s="385"/>
    </row>
    <row r="324" spans="1:13" s="206" customFormat="1">
      <c r="A324" s="385"/>
      <c r="B324" s="522"/>
      <c r="C324" s="385"/>
      <c r="D324" s="385"/>
      <c r="E324" s="385"/>
      <c r="F324" s="415"/>
      <c r="G324" s="480"/>
      <c r="H324" s="415"/>
      <c r="I324" s="502"/>
      <c r="J324" s="502"/>
      <c r="K324" s="410"/>
      <c r="L324" s="385"/>
      <c r="M324" s="385"/>
    </row>
    <row r="325" spans="1:13" s="206" customFormat="1">
      <c r="A325" s="385"/>
      <c r="B325" s="522"/>
      <c r="C325" s="385"/>
      <c r="D325" s="385"/>
      <c r="E325" s="385"/>
      <c r="F325" s="415"/>
      <c r="G325" s="480"/>
      <c r="H325" s="415"/>
      <c r="I325" s="502"/>
      <c r="J325" s="502"/>
      <c r="K325" s="410"/>
      <c r="L325" s="385"/>
      <c r="M325" s="385"/>
    </row>
  </sheetData>
  <autoFilter ref="A7:M299"/>
  <mergeCells count="14">
    <mergeCell ref="D4:I4"/>
    <mergeCell ref="C311:E311"/>
    <mergeCell ref="E6:H6"/>
    <mergeCell ref="I6:L6"/>
    <mergeCell ref="A300:M300"/>
    <mergeCell ref="A307:B307"/>
    <mergeCell ref="C309:E309"/>
    <mergeCell ref="H309:H310"/>
    <mergeCell ref="B306:M306"/>
    <mergeCell ref="B304:M304"/>
    <mergeCell ref="B303:M303"/>
    <mergeCell ref="B302:M302"/>
    <mergeCell ref="B301:M301"/>
    <mergeCell ref="B305:M305"/>
  </mergeCells>
  <dataValidations count="7">
    <dataValidation allowBlank="1" showInputMessage="1" showErrorMessage="1" error="თვე/დღე/წელი" prompt="თვე/დღე/წელი" sqref="B217:B219 B221 B244"/>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44:F58 F243:F247 F104:F140 F61:F100 F143 F200:F215 F180 F145:F166 F221 F249:F284 F299 F9:F41">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H285:H298 D33:D37 H38:H54">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205:B216 B220 B222 G33:G37 B38:B199"/>
    <dataValidation type="textLength" operator="equal" allowBlank="1" showInputMessage="1" showErrorMessage="1" errorTitle="შევსების წესი" error="კოდი უნდა შეიცავდეს 9 სიმბოლოს" sqref="F60 F217:F220">
      <formula1>9</formula1>
    </dataValidation>
    <dataValidation type="date" errorStyle="inform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I50:I51 I46:I48 B204">
      <formula1>40544</formula1>
      <formula2>41640</formula2>
    </dataValidation>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99">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tabSelected="1" view="pageBreakPreview" zoomScale="80" zoomScaleSheetLayoutView="80" workbookViewId="0">
      <selection activeCell="O8" sqref="O8"/>
    </sheetView>
  </sheetViews>
  <sheetFormatPr defaultColWidth="9.109375" defaultRowHeight="13.8"/>
  <cols>
    <col min="1" max="1" width="15.6640625" style="20" customWidth="1"/>
    <col min="2" max="2" width="74.109375" style="20" customWidth="1"/>
    <col min="3" max="3" width="14.88671875" style="20" customWidth="1"/>
    <col min="4" max="4" width="13.33203125" style="20" customWidth="1"/>
    <col min="5" max="5" width="0.6640625" style="20" customWidth="1"/>
    <col min="6" max="16384" width="9.109375" style="20"/>
  </cols>
  <sheetData>
    <row r="1" spans="1:12">
      <c r="A1" s="70" t="s">
        <v>281</v>
      </c>
      <c r="B1" s="106"/>
      <c r="C1" s="727" t="s">
        <v>94</v>
      </c>
      <c r="D1" s="727"/>
      <c r="E1" s="136"/>
    </row>
    <row r="2" spans="1:12">
      <c r="A2" s="71" t="s">
        <v>124</v>
      </c>
      <c r="B2" s="106"/>
      <c r="C2" s="725" t="str">
        <f>'ფორმა N1'!M2</f>
        <v>2021 წელი</v>
      </c>
      <c r="D2" s="726"/>
      <c r="E2" s="136"/>
    </row>
    <row r="3" spans="1:12">
      <c r="A3" s="71"/>
      <c r="B3" s="106"/>
      <c r="C3" s="265"/>
      <c r="D3" s="265"/>
      <c r="E3" s="136"/>
    </row>
    <row r="4" spans="1:12" s="2" customFormat="1">
      <c r="A4" s="72" t="s">
        <v>254</v>
      </c>
      <c r="B4" s="72"/>
      <c r="C4" s="71"/>
      <c r="D4" s="71"/>
      <c r="E4" s="102"/>
      <c r="L4" s="20"/>
    </row>
    <row r="5" spans="1:12" s="2" customFormat="1">
      <c r="A5" s="111" t="str">
        <f>'ფორმა N1'!D4</f>
        <v>მოქალაქეთა პოლიტიკური გაერთიანება "საქართველოსთვის"</v>
      </c>
      <c r="B5" s="104"/>
      <c r="C5" s="56"/>
      <c r="D5" s="56"/>
      <c r="E5" s="102"/>
    </row>
    <row r="6" spans="1:12" s="2" customFormat="1">
      <c r="A6" s="72"/>
      <c r="B6" s="72"/>
      <c r="C6" s="71"/>
      <c r="D6" s="71"/>
      <c r="E6" s="102"/>
    </row>
    <row r="7" spans="1:12" s="6" customFormat="1">
      <c r="A7" s="260"/>
      <c r="B7" s="260"/>
      <c r="C7" s="73"/>
      <c r="D7" s="73"/>
      <c r="E7" s="137"/>
    </row>
    <row r="8" spans="1:12" s="6" customFormat="1" ht="27.6">
      <c r="A8" s="100" t="s">
        <v>64</v>
      </c>
      <c r="B8" s="74" t="s">
        <v>11</v>
      </c>
      <c r="C8" s="74" t="s">
        <v>10</v>
      </c>
      <c r="D8" s="74" t="s">
        <v>9</v>
      </c>
      <c r="E8" s="137"/>
    </row>
    <row r="9" spans="1:12" s="9" customFormat="1" ht="16.2">
      <c r="A9" s="13">
        <v>1</v>
      </c>
      <c r="B9" s="13" t="s">
        <v>57</v>
      </c>
      <c r="C9" s="559">
        <f>SUM(C10,C14,C54,C57,C58,C59,C76)</f>
        <v>105190.5</v>
      </c>
      <c r="D9" s="559">
        <f>SUM(D10,D14,D54,D57,D58,D59,D65,D72,D73)</f>
        <v>1153224.811</v>
      </c>
      <c r="E9" s="138"/>
    </row>
    <row r="10" spans="1:12" s="9" customFormat="1" ht="16.2">
      <c r="A10" s="14">
        <v>1.1000000000000001</v>
      </c>
      <c r="B10" s="14" t="s">
        <v>58</v>
      </c>
      <c r="C10" s="79">
        <f>SUM(C11:C13)</f>
        <v>0</v>
      </c>
      <c r="D10" s="79">
        <f>SUM(D11:D13)</f>
        <v>3000</v>
      </c>
      <c r="E10" s="138"/>
    </row>
    <row r="11" spans="1:12" s="9" customFormat="1" ht="16.5" customHeight="1">
      <c r="A11" s="16" t="s">
        <v>30</v>
      </c>
      <c r="B11" s="16" t="s">
        <v>59</v>
      </c>
      <c r="C11" s="31"/>
      <c r="D11" s="553">
        <v>3000</v>
      </c>
      <c r="E11" s="138"/>
    </row>
    <row r="12" spans="1:12" ht="16.5" customHeight="1">
      <c r="A12" s="16" t="s">
        <v>31</v>
      </c>
      <c r="B12" s="16" t="s">
        <v>0</v>
      </c>
      <c r="C12" s="31"/>
      <c r="D12" s="32"/>
      <c r="E12" s="136"/>
    </row>
    <row r="13" spans="1:12" s="3" customFormat="1">
      <c r="A13" s="357" t="s">
        <v>71</v>
      </c>
      <c r="B13" s="83" t="s">
        <v>487</v>
      </c>
      <c r="C13" s="4"/>
      <c r="D13" s="4"/>
      <c r="E13" s="90"/>
    </row>
    <row r="14" spans="1:12">
      <c r="A14" s="14">
        <v>1.2</v>
      </c>
      <c r="B14" s="14" t="s">
        <v>60</v>
      </c>
      <c r="C14" s="560">
        <f>SUM(C15,C18,C30:C33,C36,C37,C44,C45,C46,C47,C48,C52,C53)</f>
        <v>105190.5</v>
      </c>
      <c r="D14" s="79">
        <f>SUM(D15,D18,D30:D33,D36,D37,D44,D45,D46,D47,D48,D52,D53)</f>
        <v>1140180.1510000001</v>
      </c>
      <c r="E14" s="136"/>
    </row>
    <row r="15" spans="1:12">
      <c r="A15" s="16" t="s">
        <v>32</v>
      </c>
      <c r="B15" s="16" t="s">
        <v>1</v>
      </c>
      <c r="C15" s="78">
        <f>SUM(C16:C17)</f>
        <v>0</v>
      </c>
      <c r="D15" s="78">
        <f>SUM(D16:D17)</f>
        <v>0</v>
      </c>
      <c r="E15" s="136"/>
    </row>
    <row r="16" spans="1:12" ht="17.25" customHeight="1">
      <c r="A16" s="17" t="s">
        <v>84</v>
      </c>
      <c r="B16" s="17" t="s">
        <v>61</v>
      </c>
      <c r="C16" s="33"/>
      <c r="D16" s="34"/>
      <c r="E16" s="136"/>
    </row>
    <row r="17" spans="1:5" ht="17.25" customHeight="1">
      <c r="A17" s="17" t="s">
        <v>85</v>
      </c>
      <c r="B17" s="17" t="s">
        <v>62</v>
      </c>
      <c r="C17" s="33"/>
      <c r="D17" s="34"/>
      <c r="E17" s="136"/>
    </row>
    <row r="18" spans="1:5">
      <c r="A18" s="16" t="s">
        <v>33</v>
      </c>
      <c r="B18" s="16" t="s">
        <v>2</v>
      </c>
      <c r="C18" s="78">
        <f>SUM(C19:C24,C29)</f>
        <v>6430</v>
      </c>
      <c r="D18" s="78">
        <f>SUM(D19:D24,D29)</f>
        <v>150329.59099999999</v>
      </c>
      <c r="E18" s="136"/>
    </row>
    <row r="19" spans="1:5" ht="27.6">
      <c r="A19" s="17" t="s">
        <v>12</v>
      </c>
      <c r="B19" s="17" t="s">
        <v>231</v>
      </c>
      <c r="C19" s="35">
        <v>6430</v>
      </c>
      <c r="D19" s="554">
        <v>5924.04</v>
      </c>
      <c r="E19" s="136"/>
    </row>
    <row r="20" spans="1:5">
      <c r="A20" s="17" t="s">
        <v>13</v>
      </c>
      <c r="B20" s="17" t="s">
        <v>14</v>
      </c>
      <c r="C20" s="35"/>
      <c r="D20" s="554">
        <v>125641.95</v>
      </c>
      <c r="E20" s="136"/>
    </row>
    <row r="21" spans="1:5" ht="27.6">
      <c r="A21" s="17" t="s">
        <v>261</v>
      </c>
      <c r="B21" s="17" t="s">
        <v>22</v>
      </c>
      <c r="C21" s="35"/>
      <c r="D21" s="37"/>
      <c r="E21" s="136"/>
    </row>
    <row r="22" spans="1:5">
      <c r="A22" s="17" t="s">
        <v>262</v>
      </c>
      <c r="B22" s="17" t="s">
        <v>15</v>
      </c>
      <c r="C22" s="35"/>
      <c r="D22" s="37">
        <f>2315.55+1205.11+360+510+324.87</f>
        <v>4715.53</v>
      </c>
      <c r="E22" s="136"/>
    </row>
    <row r="23" spans="1:5">
      <c r="A23" s="17" t="s">
        <v>263</v>
      </c>
      <c r="B23" s="17" t="s">
        <v>16</v>
      </c>
      <c r="C23" s="35"/>
      <c r="D23" s="37"/>
      <c r="E23" s="136"/>
    </row>
    <row r="24" spans="1:5">
      <c r="A24" s="17" t="s">
        <v>264</v>
      </c>
      <c r="B24" s="17" t="s">
        <v>17</v>
      </c>
      <c r="C24" s="109">
        <f>SUM(C25:C28)</f>
        <v>0</v>
      </c>
      <c r="D24" s="109">
        <f>SUM(D25:D28)</f>
        <v>14048.071000000002</v>
      </c>
      <c r="E24" s="136"/>
    </row>
    <row r="25" spans="1:5" ht="16.5" customHeight="1">
      <c r="A25" s="18" t="s">
        <v>265</v>
      </c>
      <c r="B25" s="18" t="s">
        <v>18</v>
      </c>
      <c r="C25" s="35"/>
      <c r="D25" s="37">
        <f>12821.95-122.48</f>
        <v>12699.470000000001</v>
      </c>
      <c r="E25" s="136"/>
    </row>
    <row r="26" spans="1:5" ht="16.5" customHeight="1">
      <c r="A26" s="18" t="s">
        <v>266</v>
      </c>
      <c r="B26" s="18" t="s">
        <v>19</v>
      </c>
      <c r="C26" s="35"/>
      <c r="D26" s="37">
        <f>755.51+449.511+44.46-36.88</f>
        <v>1212.6009999999999</v>
      </c>
      <c r="E26" s="136"/>
    </row>
    <row r="27" spans="1:5" ht="16.5" customHeight="1">
      <c r="A27" s="18" t="s">
        <v>267</v>
      </c>
      <c r="B27" s="18" t="s">
        <v>20</v>
      </c>
      <c r="C27" s="35"/>
      <c r="D27" s="37">
        <v>24.29</v>
      </c>
      <c r="E27" s="136"/>
    </row>
    <row r="28" spans="1:5" ht="16.5" customHeight="1">
      <c r="A28" s="18" t="s">
        <v>268</v>
      </c>
      <c r="B28" s="18" t="s">
        <v>23</v>
      </c>
      <c r="C28" s="35"/>
      <c r="D28" s="554">
        <v>111.71</v>
      </c>
      <c r="E28" s="136"/>
    </row>
    <row r="29" spans="1:5">
      <c r="A29" s="17" t="s">
        <v>269</v>
      </c>
      <c r="B29" s="17" t="s">
        <v>21</v>
      </c>
      <c r="C29" s="35"/>
      <c r="D29" s="38"/>
      <c r="E29" s="136"/>
    </row>
    <row r="30" spans="1:5">
      <c r="A30" s="16" t="s">
        <v>34</v>
      </c>
      <c r="B30" s="16" t="s">
        <v>3</v>
      </c>
      <c r="C30" s="31"/>
      <c r="D30" s="32"/>
      <c r="E30" s="136"/>
    </row>
    <row r="31" spans="1:5">
      <c r="A31" s="16" t="s">
        <v>35</v>
      </c>
      <c r="B31" s="16" t="s">
        <v>4</v>
      </c>
      <c r="C31" s="31"/>
      <c r="D31" s="32"/>
      <c r="E31" s="136"/>
    </row>
    <row r="32" spans="1:5">
      <c r="A32" s="16" t="s">
        <v>36</v>
      </c>
      <c r="B32" s="16" t="s">
        <v>5</v>
      </c>
      <c r="C32" s="31"/>
      <c r="D32" s="32"/>
      <c r="E32" s="136"/>
    </row>
    <row r="33" spans="1:5">
      <c r="A33" s="16" t="s">
        <v>37</v>
      </c>
      <c r="B33" s="16" t="s">
        <v>63</v>
      </c>
      <c r="C33" s="78">
        <f>SUM(C34:C35)</f>
        <v>0</v>
      </c>
      <c r="D33" s="78">
        <f>SUM(D34:D35)</f>
        <v>0</v>
      </c>
      <c r="E33" s="136"/>
    </row>
    <row r="34" spans="1:5">
      <c r="A34" s="17" t="s">
        <v>270</v>
      </c>
      <c r="B34" s="17" t="s">
        <v>56</v>
      </c>
      <c r="C34" s="31"/>
      <c r="D34" s="32"/>
      <c r="E34" s="136"/>
    </row>
    <row r="35" spans="1:5">
      <c r="A35" s="17" t="s">
        <v>271</v>
      </c>
      <c r="B35" s="17" t="s">
        <v>55</v>
      </c>
      <c r="C35" s="31"/>
      <c r="D35" s="32"/>
      <c r="E35" s="136"/>
    </row>
    <row r="36" spans="1:5">
      <c r="A36" s="16" t="s">
        <v>38</v>
      </c>
      <c r="B36" s="16" t="s">
        <v>49</v>
      </c>
      <c r="C36" s="31"/>
      <c r="D36" s="555">
        <f>425.12-1</f>
        <v>424.12</v>
      </c>
      <c r="E36" s="136"/>
    </row>
    <row r="37" spans="1:5">
      <c r="A37" s="16" t="s">
        <v>39</v>
      </c>
      <c r="B37" s="16" t="s">
        <v>319</v>
      </c>
      <c r="C37" s="561">
        <f>SUM(C38:C43)</f>
        <v>53030.5</v>
      </c>
      <c r="D37" s="78">
        <f>SUM(D38:D43)</f>
        <v>699675.6</v>
      </c>
      <c r="E37" s="136"/>
    </row>
    <row r="38" spans="1:5">
      <c r="A38" s="17" t="s">
        <v>316</v>
      </c>
      <c r="B38" s="17" t="s">
        <v>320</v>
      </c>
      <c r="C38" s="31"/>
      <c r="D38" s="31"/>
      <c r="E38" s="136"/>
    </row>
    <row r="39" spans="1:5">
      <c r="A39" s="17" t="s">
        <v>317</v>
      </c>
      <c r="B39" s="17" t="s">
        <v>321</v>
      </c>
      <c r="C39" s="31"/>
      <c r="D39" s="31">
        <v>46655</v>
      </c>
      <c r="E39" s="136"/>
    </row>
    <row r="40" spans="1:5">
      <c r="A40" s="17" t="s">
        <v>318</v>
      </c>
      <c r="B40" s="17" t="s">
        <v>324</v>
      </c>
      <c r="C40" s="31"/>
      <c r="D40" s="555">
        <f>69788.81-292.39</f>
        <v>69496.42</v>
      </c>
      <c r="E40" s="136"/>
    </row>
    <row r="41" spans="1:5">
      <c r="A41" s="17" t="s">
        <v>323</v>
      </c>
      <c r="B41" s="17" t="s">
        <v>325</v>
      </c>
      <c r="C41" s="558">
        <f>42327.5+2983</f>
        <v>45310.5</v>
      </c>
      <c r="D41" s="32">
        <v>11500</v>
      </c>
      <c r="E41" s="136"/>
    </row>
    <row r="42" spans="1:5">
      <c r="A42" s="17" t="s">
        <v>326</v>
      </c>
      <c r="B42" s="17" t="s">
        <v>401</v>
      </c>
      <c r="C42" s="31">
        <v>7550</v>
      </c>
      <c r="D42" s="556">
        <v>389621.33</v>
      </c>
      <c r="E42" s="136"/>
    </row>
    <row r="43" spans="1:5">
      <c r="A43" s="17" t="s">
        <v>402</v>
      </c>
      <c r="B43" s="17" t="s">
        <v>322</v>
      </c>
      <c r="C43" s="31">
        <v>170</v>
      </c>
      <c r="D43" s="556">
        <v>182402.85</v>
      </c>
      <c r="E43" s="136"/>
    </row>
    <row r="44" spans="1:5" ht="27.6">
      <c r="A44" s="16" t="s">
        <v>40</v>
      </c>
      <c r="B44" s="16" t="s">
        <v>28</v>
      </c>
      <c r="C44" s="31">
        <v>10350</v>
      </c>
      <c r="D44" s="556">
        <f>43275.92+11000+5000</f>
        <v>59275.92</v>
      </c>
      <c r="E44" s="136"/>
    </row>
    <row r="45" spans="1:5">
      <c r="A45" s="16" t="s">
        <v>41</v>
      </c>
      <c r="B45" s="16" t="s">
        <v>24</v>
      </c>
      <c r="C45" s="31"/>
      <c r="D45" s="32"/>
      <c r="E45" s="136"/>
    </row>
    <row r="46" spans="1:5">
      <c r="A46" s="16" t="s">
        <v>42</v>
      </c>
      <c r="B46" s="16" t="s">
        <v>25</v>
      </c>
      <c r="C46" s="31"/>
      <c r="D46" s="32"/>
      <c r="E46" s="136"/>
    </row>
    <row r="47" spans="1:5">
      <c r="A47" s="16" t="s">
        <v>43</v>
      </c>
      <c r="B47" s="16" t="s">
        <v>26</v>
      </c>
      <c r="C47" s="31"/>
      <c r="D47" s="553">
        <v>1500</v>
      </c>
      <c r="E47" s="136"/>
    </row>
    <row r="48" spans="1:5">
      <c r="A48" s="16" t="s">
        <v>44</v>
      </c>
      <c r="B48" s="16" t="s">
        <v>276</v>
      </c>
      <c r="C48" s="78">
        <f>SUM(C49:C51)</f>
        <v>35380</v>
      </c>
      <c r="D48" s="78">
        <f>SUM(D49:D51)</f>
        <v>228974.92</v>
      </c>
      <c r="E48" s="136"/>
    </row>
    <row r="49" spans="1:5" ht="14.4">
      <c r="A49" s="92" t="s">
        <v>331</v>
      </c>
      <c r="B49" s="92" t="s">
        <v>334</v>
      </c>
      <c r="C49" s="31">
        <v>35380</v>
      </c>
      <c r="D49" s="557">
        <f>231021.97-2047.05</f>
        <v>228974.92</v>
      </c>
      <c r="E49" s="136"/>
    </row>
    <row r="50" spans="1:5">
      <c r="A50" s="92" t="s">
        <v>332</v>
      </c>
      <c r="B50" s="92" t="s">
        <v>333</v>
      </c>
      <c r="C50" s="31"/>
      <c r="D50" s="32"/>
      <c r="E50" s="136"/>
    </row>
    <row r="51" spans="1:5">
      <c r="A51" s="92" t="s">
        <v>335</v>
      </c>
      <c r="B51" s="92" t="s">
        <v>336</v>
      </c>
      <c r="C51" s="31"/>
      <c r="D51" s="32"/>
      <c r="E51" s="136"/>
    </row>
    <row r="52" spans="1:5" ht="26.25" customHeight="1">
      <c r="A52" s="16" t="s">
        <v>45</v>
      </c>
      <c r="B52" s="16" t="s">
        <v>29</v>
      </c>
      <c r="C52" s="31"/>
      <c r="D52" s="32"/>
      <c r="E52" s="136"/>
    </row>
    <row r="53" spans="1:5">
      <c r="A53" s="16" t="s">
        <v>46</v>
      </c>
      <c r="B53" s="16" t="s">
        <v>6</v>
      </c>
      <c r="C53" s="31"/>
      <c r="D53" s="32"/>
      <c r="E53" s="136"/>
    </row>
    <row r="54" spans="1:5" ht="27.6">
      <c r="A54" s="14">
        <v>1.3</v>
      </c>
      <c r="B54" s="82" t="s">
        <v>360</v>
      </c>
      <c r="C54" s="79">
        <f>SUM(C55:C56)</f>
        <v>0</v>
      </c>
      <c r="D54" s="79">
        <f>SUM(D55:D56)</f>
        <v>0</v>
      </c>
      <c r="E54" s="136"/>
    </row>
    <row r="55" spans="1:5" ht="27.6">
      <c r="A55" s="16" t="s">
        <v>50</v>
      </c>
      <c r="B55" s="16" t="s">
        <v>48</v>
      </c>
      <c r="C55" s="31"/>
      <c r="D55" s="32"/>
      <c r="E55" s="136"/>
    </row>
    <row r="56" spans="1:5">
      <c r="A56" s="16" t="s">
        <v>51</v>
      </c>
      <c r="B56" s="16" t="s">
        <v>47</v>
      </c>
      <c r="C56" s="31"/>
      <c r="D56" s="32"/>
      <c r="E56" s="136"/>
    </row>
    <row r="57" spans="1:5">
      <c r="A57" s="14">
        <v>1.4</v>
      </c>
      <c r="B57" s="14" t="s">
        <v>362</v>
      </c>
      <c r="C57" s="31"/>
      <c r="D57" s="32"/>
      <c r="E57" s="136"/>
    </row>
    <row r="58" spans="1:5">
      <c r="A58" s="14">
        <v>1.5</v>
      </c>
      <c r="B58" s="14" t="s">
        <v>7</v>
      </c>
      <c r="C58" s="35"/>
      <c r="D58" s="37"/>
      <c r="E58" s="136"/>
    </row>
    <row r="59" spans="1:5">
      <c r="A59" s="14">
        <v>1.6</v>
      </c>
      <c r="B59" s="42" t="s">
        <v>8</v>
      </c>
      <c r="C59" s="79">
        <f>SUM(C60:C64)</f>
        <v>0</v>
      </c>
      <c r="D59" s="79">
        <f>SUM(D60:D64)</f>
        <v>10044.66</v>
      </c>
      <c r="E59" s="136"/>
    </row>
    <row r="60" spans="1:5">
      <c r="A60" s="16" t="s">
        <v>277</v>
      </c>
      <c r="B60" s="43" t="s">
        <v>52</v>
      </c>
      <c r="C60" s="35"/>
      <c r="D60" s="37"/>
      <c r="E60" s="136"/>
    </row>
    <row r="61" spans="1:5" ht="27.6">
      <c r="A61" s="16" t="s">
        <v>278</v>
      </c>
      <c r="B61" s="43" t="s">
        <v>54</v>
      </c>
      <c r="C61" s="35"/>
      <c r="D61" s="37">
        <f>9304.71-10-37.63</f>
        <v>9257.08</v>
      </c>
      <c r="E61" s="136"/>
    </row>
    <row r="62" spans="1:5">
      <c r="A62" s="16" t="s">
        <v>279</v>
      </c>
      <c r="B62" s="43" t="s">
        <v>53</v>
      </c>
      <c r="C62" s="37"/>
      <c r="D62" s="37">
        <v>10</v>
      </c>
      <c r="E62" s="136"/>
    </row>
    <row r="63" spans="1:5">
      <c r="A63" s="16" t="s">
        <v>280</v>
      </c>
      <c r="B63" s="43" t="s">
        <v>27</v>
      </c>
      <c r="C63" s="35"/>
      <c r="D63" s="37"/>
      <c r="E63" s="136"/>
    </row>
    <row r="64" spans="1:5">
      <c r="A64" s="16" t="s">
        <v>306</v>
      </c>
      <c r="B64" s="162" t="s">
        <v>307</v>
      </c>
      <c r="C64" s="35"/>
      <c r="D64" s="163">
        <f>779.2-1.62</f>
        <v>777.58</v>
      </c>
      <c r="E64" s="136"/>
    </row>
    <row r="65" spans="1:5">
      <c r="A65" s="13">
        <v>2</v>
      </c>
      <c r="B65" s="44" t="s">
        <v>92</v>
      </c>
      <c r="C65" s="200"/>
      <c r="D65" s="110">
        <f>SUM(D66:D71)</f>
        <v>0</v>
      </c>
      <c r="E65" s="136"/>
    </row>
    <row r="66" spans="1:5">
      <c r="A66" s="15">
        <v>2.1</v>
      </c>
      <c r="B66" s="45" t="s">
        <v>86</v>
      </c>
      <c r="C66" s="200"/>
      <c r="D66" s="39"/>
      <c r="E66" s="136"/>
    </row>
    <row r="67" spans="1:5">
      <c r="A67" s="15">
        <v>2.2000000000000002</v>
      </c>
      <c r="B67" s="45" t="s">
        <v>90</v>
      </c>
      <c r="C67" s="202"/>
      <c r="D67" s="40"/>
      <c r="E67" s="136"/>
    </row>
    <row r="68" spans="1:5">
      <c r="A68" s="15">
        <v>2.2999999999999998</v>
      </c>
      <c r="B68" s="45" t="s">
        <v>89</v>
      </c>
      <c r="C68" s="202"/>
      <c r="D68" s="40"/>
      <c r="E68" s="136"/>
    </row>
    <row r="69" spans="1:5">
      <c r="A69" s="15">
        <v>2.4</v>
      </c>
      <c r="B69" s="45" t="s">
        <v>91</v>
      </c>
      <c r="C69" s="202"/>
      <c r="D69" s="40"/>
      <c r="E69" s="136"/>
    </row>
    <row r="70" spans="1:5">
      <c r="A70" s="15">
        <v>2.5</v>
      </c>
      <c r="B70" s="45" t="s">
        <v>87</v>
      </c>
      <c r="C70" s="202"/>
      <c r="D70" s="40"/>
      <c r="E70" s="136"/>
    </row>
    <row r="71" spans="1:5">
      <c r="A71" s="15">
        <v>2.6</v>
      </c>
      <c r="B71" s="45" t="s">
        <v>88</v>
      </c>
      <c r="C71" s="202"/>
      <c r="D71" s="40"/>
      <c r="E71" s="136"/>
    </row>
    <row r="72" spans="1:5" s="2" customFormat="1">
      <c r="A72" s="13">
        <v>3</v>
      </c>
      <c r="B72" s="198" t="s">
        <v>381</v>
      </c>
      <c r="C72" s="201"/>
      <c r="D72" s="199"/>
      <c r="E72" s="99"/>
    </row>
    <row r="73" spans="1:5" s="2" customFormat="1">
      <c r="A73" s="13">
        <v>4</v>
      </c>
      <c r="B73" s="13" t="s">
        <v>233</v>
      </c>
      <c r="C73" s="201">
        <f>SUM(C74:C75)</f>
        <v>0</v>
      </c>
      <c r="D73" s="80">
        <f>SUM(D74:D75)</f>
        <v>0</v>
      </c>
      <c r="E73" s="99"/>
    </row>
    <row r="74" spans="1:5" s="2" customFormat="1">
      <c r="A74" s="15">
        <v>4.0999999999999996</v>
      </c>
      <c r="B74" s="15" t="s">
        <v>234</v>
      </c>
      <c r="C74" s="8"/>
      <c r="D74" s="8"/>
      <c r="E74" s="99"/>
    </row>
    <row r="75" spans="1:5" s="2" customFormat="1">
      <c r="A75" s="15">
        <v>4.2</v>
      </c>
      <c r="B75" s="15" t="s">
        <v>235</v>
      </c>
      <c r="C75" s="8"/>
      <c r="D75" s="8"/>
      <c r="E75" s="99"/>
    </row>
    <row r="76" spans="1:5" s="2" customFormat="1">
      <c r="A76" s="13">
        <v>5</v>
      </c>
      <c r="B76" s="196" t="s">
        <v>259</v>
      </c>
      <c r="C76" s="8"/>
      <c r="D76" s="80"/>
      <c r="E76" s="99"/>
    </row>
    <row r="77" spans="1:5" s="2" customFormat="1">
      <c r="A77" s="214"/>
      <c r="B77" s="214"/>
      <c r="C77" s="12"/>
      <c r="D77" s="12"/>
      <c r="E77" s="99"/>
    </row>
    <row r="78" spans="1:5" s="2" customFormat="1" ht="29.25" customHeight="1">
      <c r="A78" s="758" t="s">
        <v>465</v>
      </c>
      <c r="B78" s="758"/>
      <c r="C78" s="758"/>
      <c r="D78" s="758"/>
      <c r="E78" s="99"/>
    </row>
    <row r="79" spans="1:5" s="2" customFormat="1">
      <c r="A79" s="214"/>
      <c r="B79" s="214"/>
      <c r="C79" s="12"/>
      <c r="D79" s="12"/>
      <c r="E79" s="99"/>
    </row>
    <row r="80" spans="1:5" s="312" customFormat="1" ht="13.2"/>
    <row r="81" spans="1:9" s="2" customFormat="1">
      <c r="A81" s="65" t="s">
        <v>93</v>
      </c>
      <c r="E81" s="263"/>
    </row>
    <row r="82" spans="1:9" s="2" customFormat="1">
      <c r="E82" s="269"/>
      <c r="F82" s="269"/>
      <c r="G82" s="269"/>
      <c r="H82" s="269"/>
      <c r="I82" s="269"/>
    </row>
    <row r="83" spans="1:9" s="2" customFormat="1">
      <c r="D83" s="12"/>
      <c r="E83" s="269"/>
      <c r="F83" s="269"/>
      <c r="G83" s="269"/>
      <c r="H83" s="269"/>
      <c r="I83" s="269"/>
    </row>
    <row r="84" spans="1:9" s="2" customFormat="1">
      <c r="A84" s="269"/>
      <c r="B84" s="41" t="s">
        <v>403</v>
      </c>
      <c r="D84" s="12"/>
      <c r="E84" s="269"/>
      <c r="F84" s="269"/>
      <c r="G84" s="269"/>
      <c r="H84" s="269"/>
      <c r="I84" s="269"/>
    </row>
    <row r="85" spans="1:9" s="2" customFormat="1">
      <c r="A85" s="269"/>
      <c r="B85" s="759" t="s">
        <v>404</v>
      </c>
      <c r="C85" s="759"/>
      <c r="D85" s="759"/>
      <c r="E85" s="269"/>
      <c r="F85" s="269"/>
      <c r="G85" s="269"/>
      <c r="H85" s="269"/>
      <c r="I85" s="269"/>
    </row>
    <row r="86" spans="1:9" s="269" customFormat="1" ht="13.2">
      <c r="B86" s="61" t="s">
        <v>405</v>
      </c>
    </row>
    <row r="87" spans="1:9" s="2" customFormat="1">
      <c r="A87" s="11"/>
      <c r="B87" s="759" t="s">
        <v>406</v>
      </c>
      <c r="C87" s="759"/>
      <c r="D87" s="759"/>
    </row>
    <row r="88" spans="1:9" s="312" customFormat="1" ht="13.2"/>
    <row r="89" spans="1:9" s="312" customFormat="1" ht="13.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zoomScale="80" zoomScaleNormal="100" zoomScaleSheetLayoutView="80" workbookViewId="0">
      <selection activeCell="C3" sqref="C3"/>
    </sheetView>
  </sheetViews>
  <sheetFormatPr defaultColWidth="9.109375" defaultRowHeight="13.8"/>
  <cols>
    <col min="1" max="1" width="8.88671875" style="2" customWidth="1"/>
    <col min="2" max="2" width="84.88671875" style="2" customWidth="1"/>
    <col min="3" max="3" width="15.88671875" style="2" customWidth="1"/>
    <col min="4" max="4" width="13.5546875" style="2" customWidth="1"/>
    <col min="5" max="5" width="0.6640625" style="2" customWidth="1"/>
    <col min="6" max="16384" width="9.109375" style="2"/>
  </cols>
  <sheetData>
    <row r="1" spans="1:5" s="6" customFormat="1">
      <c r="A1" s="70" t="s">
        <v>303</v>
      </c>
      <c r="B1" s="72"/>
      <c r="C1" s="727" t="s">
        <v>94</v>
      </c>
      <c r="D1" s="727"/>
      <c r="E1" s="86"/>
    </row>
    <row r="2" spans="1:5" s="6" customFormat="1">
      <c r="A2" s="70" t="s">
        <v>297</v>
      </c>
      <c r="B2" s="72"/>
      <c r="C2" s="725" t="str">
        <f>'ფორმა N1'!M2</f>
        <v>2021 წელი</v>
      </c>
      <c r="D2" s="725"/>
      <c r="E2" s="86"/>
    </row>
    <row r="3" spans="1:5" s="6" customFormat="1">
      <c r="A3" s="71" t="s">
        <v>124</v>
      </c>
      <c r="B3" s="70"/>
      <c r="C3" s="141"/>
      <c r="D3" s="141"/>
      <c r="E3" s="86"/>
    </row>
    <row r="4" spans="1:5" s="6" customFormat="1">
      <c r="A4" s="71"/>
      <c r="B4" s="71"/>
      <c r="C4" s="141"/>
      <c r="D4" s="141"/>
      <c r="E4" s="86"/>
    </row>
    <row r="5" spans="1:5">
      <c r="A5" s="72" t="str">
        <f>'ფორმა N2'!A4</f>
        <v>ანგარიშვალდებული პირის დასახელება:</v>
      </c>
      <c r="B5" s="72"/>
      <c r="C5" s="71"/>
      <c r="D5" s="71"/>
      <c r="E5" s="87"/>
    </row>
    <row r="6" spans="1:5">
      <c r="A6" s="75" t="str">
        <f>'ფორმა N1'!D4</f>
        <v>მოქალაქეთა პოლიტიკური გაერთიანება "საქართველოსთვის"</v>
      </c>
      <c r="B6" s="75"/>
      <c r="C6" s="76"/>
      <c r="D6" s="76"/>
      <c r="E6" s="87"/>
    </row>
    <row r="7" spans="1:5">
      <c r="A7" s="72"/>
      <c r="B7" s="72"/>
      <c r="C7" s="71"/>
      <c r="D7" s="71"/>
      <c r="E7" s="87"/>
    </row>
    <row r="8" spans="1:5" s="6" customFormat="1">
      <c r="A8" s="140"/>
      <c r="B8" s="140"/>
      <c r="C8" s="73"/>
      <c r="D8" s="73"/>
      <c r="E8" s="86"/>
    </row>
    <row r="9" spans="1:5" s="6" customFormat="1" ht="27.6">
      <c r="A9" s="84" t="s">
        <v>64</v>
      </c>
      <c r="B9" s="84" t="s">
        <v>302</v>
      </c>
      <c r="C9" s="74" t="s">
        <v>10</v>
      </c>
      <c r="D9" s="74" t="s">
        <v>9</v>
      </c>
      <c r="E9" s="86"/>
    </row>
    <row r="10" spans="1:5" s="9" customFormat="1" ht="16.2">
      <c r="A10" s="93" t="s">
        <v>298</v>
      </c>
      <c r="B10" s="93"/>
      <c r="C10" s="4"/>
      <c r="D10" s="4"/>
      <c r="E10" s="88"/>
    </row>
    <row r="11" spans="1:5" s="10" customFormat="1">
      <c r="A11" s="93" t="s">
        <v>299</v>
      </c>
      <c r="B11" s="93"/>
      <c r="C11" s="4"/>
      <c r="D11" s="4"/>
      <c r="E11" s="89"/>
    </row>
    <row r="12" spans="1:5" s="10" customFormat="1">
      <c r="A12" s="82" t="s">
        <v>258</v>
      </c>
      <c r="B12" s="82"/>
      <c r="C12" s="4"/>
      <c r="D12" s="4"/>
      <c r="E12" s="89"/>
    </row>
    <row r="13" spans="1:5" s="10" customFormat="1">
      <c r="A13" s="82" t="s">
        <v>258</v>
      </c>
      <c r="B13" s="82"/>
      <c r="C13" s="4"/>
      <c r="D13" s="4"/>
      <c r="E13" s="89"/>
    </row>
    <row r="14" spans="1:5" s="10" customFormat="1">
      <c r="A14" s="82" t="s">
        <v>258</v>
      </c>
      <c r="B14" s="82"/>
      <c r="C14" s="4"/>
      <c r="D14" s="4"/>
      <c r="E14" s="89"/>
    </row>
    <row r="15" spans="1:5" s="10" customFormat="1">
      <c r="A15" s="82" t="s">
        <v>258</v>
      </c>
      <c r="B15" s="82"/>
      <c r="C15" s="4"/>
      <c r="D15" s="4"/>
      <c r="E15" s="89"/>
    </row>
    <row r="16" spans="1:5" s="10" customFormat="1">
      <c r="A16" s="82" t="s">
        <v>258</v>
      </c>
      <c r="B16" s="82"/>
      <c r="C16" s="4"/>
      <c r="D16" s="4"/>
      <c r="E16" s="89"/>
    </row>
    <row r="17" spans="1:5" s="10" customFormat="1" ht="17.25" customHeight="1">
      <c r="A17" s="93" t="s">
        <v>300</v>
      </c>
      <c r="B17" s="82"/>
      <c r="C17" s="4"/>
      <c r="D17" s="4"/>
      <c r="E17" s="89"/>
    </row>
    <row r="18" spans="1:5" s="10" customFormat="1" ht="18" customHeight="1">
      <c r="A18" s="93" t="s">
        <v>301</v>
      </c>
      <c r="B18" s="82"/>
      <c r="C18" s="4"/>
      <c r="D18" s="4"/>
      <c r="E18" s="89"/>
    </row>
    <row r="19" spans="1:5" s="10" customFormat="1">
      <c r="A19" s="82" t="s">
        <v>258</v>
      </c>
      <c r="B19" s="82"/>
      <c r="C19" s="4"/>
      <c r="D19" s="4"/>
      <c r="E19" s="89"/>
    </row>
    <row r="20" spans="1:5" s="10" customFormat="1">
      <c r="A20" s="82" t="s">
        <v>258</v>
      </c>
      <c r="B20" s="82"/>
      <c r="C20" s="4"/>
      <c r="D20" s="4"/>
      <c r="E20" s="89"/>
    </row>
    <row r="21" spans="1:5" s="10" customFormat="1">
      <c r="A21" s="82" t="s">
        <v>258</v>
      </c>
      <c r="B21" s="82"/>
      <c r="C21" s="4"/>
      <c r="D21" s="4"/>
      <c r="E21" s="89"/>
    </row>
    <row r="22" spans="1:5" s="10" customFormat="1">
      <c r="A22" s="82" t="s">
        <v>258</v>
      </c>
      <c r="B22" s="82"/>
      <c r="C22" s="4"/>
      <c r="D22" s="4"/>
      <c r="E22" s="89"/>
    </row>
    <row r="23" spans="1:5" s="10" customFormat="1">
      <c r="A23" s="82" t="s">
        <v>258</v>
      </c>
      <c r="B23" s="82"/>
      <c r="C23" s="4"/>
      <c r="D23" s="4"/>
      <c r="E23" s="89"/>
    </row>
    <row r="24" spans="1:5" s="3" customFormat="1">
      <c r="A24" s="83"/>
      <c r="B24" s="83"/>
      <c r="C24" s="4"/>
      <c r="D24" s="4"/>
      <c r="E24" s="90"/>
    </row>
    <row r="25" spans="1:5">
      <c r="A25" s="94"/>
      <c r="B25" s="94" t="s">
        <v>304</v>
      </c>
      <c r="C25" s="81">
        <f>SUM(C10:C24)</f>
        <v>0</v>
      </c>
      <c r="D25" s="81">
        <f>SUM(D10:D24)</f>
        <v>0</v>
      </c>
      <c r="E25" s="91"/>
    </row>
    <row r="26" spans="1:5">
      <c r="A26" s="94"/>
      <c r="B26" s="94"/>
      <c r="C26" s="4"/>
      <c r="D26" s="4"/>
      <c r="E26" s="91"/>
    </row>
    <row r="27" spans="1:5">
      <c r="A27" s="94"/>
      <c r="B27" s="94"/>
      <c r="C27" s="4"/>
      <c r="D27" s="4"/>
      <c r="E27" s="91"/>
    </row>
    <row r="28" spans="1:5">
      <c r="A28" s="94"/>
      <c r="B28" s="94"/>
      <c r="C28" s="4"/>
      <c r="D28" s="4"/>
      <c r="E28" s="91"/>
    </row>
    <row r="29" spans="1:5">
      <c r="A29" s="94"/>
      <c r="B29" s="94"/>
      <c r="C29" s="4"/>
      <c r="D29" s="4"/>
      <c r="E29" s="91"/>
    </row>
    <row r="30" spans="1:5">
      <c r="A30" s="94"/>
      <c r="B30" s="94"/>
      <c r="C30" s="4"/>
      <c r="D30" s="4"/>
      <c r="E30" s="91"/>
    </row>
    <row r="31" spans="1:5">
      <c r="A31" s="94"/>
      <c r="B31" s="94"/>
      <c r="C31" s="4"/>
      <c r="D31" s="4"/>
      <c r="E31" s="91"/>
    </row>
    <row r="32" spans="1:5">
      <c r="A32" s="41"/>
      <c r="B32" s="41"/>
    </row>
    <row r="33" spans="1:9" ht="44.25" customHeight="1">
      <c r="A33" s="734" t="s">
        <v>466</v>
      </c>
      <c r="B33" s="734"/>
      <c r="C33" s="734"/>
      <c r="D33" s="734"/>
      <c r="E33" s="5"/>
    </row>
    <row r="34" spans="1:9">
      <c r="A34" s="735" t="s">
        <v>467</v>
      </c>
      <c r="B34" s="735"/>
      <c r="C34" s="735"/>
      <c r="D34" s="735"/>
    </row>
    <row r="35" spans="1:9">
      <c r="A35" s="161"/>
    </row>
    <row r="36" spans="1:9" s="22" customFormat="1" ht="13.2"/>
    <row r="37" spans="1:9">
      <c r="A37" s="65" t="s">
        <v>93</v>
      </c>
      <c r="E37" s="5"/>
    </row>
    <row r="38" spans="1:9">
      <c r="E38"/>
      <c r="F38"/>
      <c r="G38"/>
      <c r="H38"/>
      <c r="I38"/>
    </row>
    <row r="39" spans="1:9">
      <c r="D39" s="12"/>
      <c r="E39"/>
      <c r="F39"/>
      <c r="G39"/>
      <c r="H39"/>
      <c r="I39"/>
    </row>
    <row r="40" spans="1:9">
      <c r="A40" s="65"/>
      <c r="B40" s="65" t="s">
        <v>251</v>
      </c>
      <c r="D40" s="12"/>
      <c r="E40"/>
      <c r="F40"/>
      <c r="G40"/>
      <c r="H40"/>
      <c r="I40"/>
    </row>
    <row r="41" spans="1:9">
      <c r="B41" s="2" t="s">
        <v>250</v>
      </c>
      <c r="D41" s="12"/>
      <c r="E41"/>
      <c r="F41"/>
      <c r="G41"/>
      <c r="H41"/>
      <c r="I41"/>
    </row>
    <row r="42" spans="1:9" customFormat="1" ht="13.2">
      <c r="A42" s="61"/>
      <c r="B42" s="61" t="s">
        <v>123</v>
      </c>
    </row>
    <row r="43" spans="1:9" s="22" customFormat="1" ht="13.2"/>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2"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80" zoomScaleSheetLayoutView="80" workbookViewId="0">
      <selection activeCell="I10" sqref="I10"/>
    </sheetView>
  </sheetViews>
  <sheetFormatPr defaultColWidth="9.109375" defaultRowHeight="13.2"/>
  <cols>
    <col min="1" max="1" width="5.44140625" style="169" customWidth="1"/>
    <col min="2" max="2" width="20.88671875" style="169" customWidth="1"/>
    <col min="3" max="3" width="26" style="169" customWidth="1"/>
    <col min="4" max="4" width="17" style="551" customWidth="1"/>
    <col min="5" max="5" width="18.109375" style="169" customWidth="1"/>
    <col min="6" max="6" width="14.6640625" style="169" customWidth="1"/>
    <col min="7" max="7" width="15.5546875" style="169" customWidth="1"/>
    <col min="8" max="8" width="14.6640625" style="169" customWidth="1"/>
    <col min="9" max="9" width="29.6640625" style="169" customWidth="1"/>
    <col min="10" max="10" width="0" style="169" hidden="1" customWidth="1"/>
    <col min="11" max="16384" width="9.109375" style="169"/>
  </cols>
  <sheetData>
    <row r="1" spans="1:10" ht="33.6" customHeight="1">
      <c r="A1" s="760" t="s">
        <v>486</v>
      </c>
      <c r="B1" s="760"/>
      <c r="C1" s="760"/>
      <c r="D1" s="760"/>
      <c r="E1" s="760"/>
      <c r="F1" s="760"/>
      <c r="G1" s="760"/>
      <c r="H1" s="760"/>
      <c r="I1" s="727" t="s">
        <v>94</v>
      </c>
      <c r="J1" s="727"/>
    </row>
    <row r="2" spans="1:10" ht="13.8">
      <c r="A2" s="71" t="s">
        <v>124</v>
      </c>
      <c r="B2" s="70"/>
      <c r="C2" s="72"/>
      <c r="D2" s="538"/>
      <c r="E2" s="72"/>
      <c r="F2" s="72"/>
      <c r="G2" s="265"/>
      <c r="H2" s="265"/>
      <c r="I2" s="725" t="str">
        <f>'ფორმა N1'!M2</f>
        <v>2021 წელი</v>
      </c>
      <c r="J2" s="725"/>
    </row>
    <row r="3" spans="1:10" ht="13.8">
      <c r="A3" s="71"/>
      <c r="B3" s="71"/>
      <c r="C3" s="70"/>
      <c r="D3" s="539"/>
      <c r="E3" s="70"/>
      <c r="F3" s="70"/>
      <c r="G3" s="265"/>
      <c r="H3" s="265"/>
      <c r="I3" s="265"/>
    </row>
    <row r="4" spans="1:10" ht="13.8">
      <c r="A4" s="72" t="s">
        <v>254</v>
      </c>
      <c r="B4" s="72"/>
      <c r="C4" s="72"/>
      <c r="D4" s="538"/>
      <c r="E4" s="72"/>
      <c r="F4" s="72"/>
      <c r="G4" s="71"/>
      <c r="H4" s="71"/>
      <c r="I4" s="71"/>
    </row>
    <row r="5" spans="1:10" ht="13.8">
      <c r="A5" s="75" t="str">
        <f>'ფორმა N1'!D4</f>
        <v>მოქალაქეთა პოლიტიკური გაერთიანება "საქართველოსთვის"</v>
      </c>
      <c r="B5" s="75"/>
      <c r="C5" s="75"/>
      <c r="D5" s="540"/>
      <c r="E5" s="75"/>
      <c r="F5" s="75"/>
      <c r="G5" s="76"/>
      <c r="H5" s="76"/>
      <c r="I5" s="76"/>
    </row>
    <row r="6" spans="1:10" ht="13.8">
      <c r="A6" s="72"/>
      <c r="B6" s="72"/>
      <c r="C6" s="72"/>
      <c r="D6" s="538"/>
      <c r="E6" s="72"/>
      <c r="F6" s="72"/>
      <c r="G6" s="71"/>
      <c r="H6" s="71"/>
      <c r="I6" s="71"/>
    </row>
    <row r="7" spans="1:10" ht="13.8">
      <c r="A7" s="260"/>
      <c r="B7" s="260"/>
      <c r="C7" s="260"/>
      <c r="D7" s="541"/>
      <c r="E7" s="260"/>
      <c r="F7" s="260"/>
      <c r="G7" s="73"/>
      <c r="H7" s="73"/>
      <c r="I7" s="73"/>
    </row>
    <row r="8" spans="1:10" ht="41.4">
      <c r="A8" s="85" t="s">
        <v>64</v>
      </c>
      <c r="B8" s="85" t="s">
        <v>309</v>
      </c>
      <c r="C8" s="85" t="s">
        <v>310</v>
      </c>
      <c r="D8" s="542" t="s">
        <v>209</v>
      </c>
      <c r="E8" s="85" t="s">
        <v>312</v>
      </c>
      <c r="F8" s="85" t="s">
        <v>315</v>
      </c>
      <c r="G8" s="74" t="s">
        <v>10</v>
      </c>
      <c r="H8" s="74" t="s">
        <v>9</v>
      </c>
      <c r="I8" s="74" t="s">
        <v>350</v>
      </c>
      <c r="J8" s="169" t="s">
        <v>314</v>
      </c>
    </row>
    <row r="9" spans="1:10" ht="13.8">
      <c r="A9" s="93">
        <v>1</v>
      </c>
      <c r="B9" s="93" t="s">
        <v>1170</v>
      </c>
      <c r="C9" s="93" t="s">
        <v>1171</v>
      </c>
      <c r="D9" s="543" t="s">
        <v>1172</v>
      </c>
      <c r="E9" s="93" t="s">
        <v>1173</v>
      </c>
      <c r="F9" s="93" t="s">
        <v>314</v>
      </c>
      <c r="G9" s="4">
        <v>1500</v>
      </c>
      <c r="H9" s="4">
        <v>1500</v>
      </c>
      <c r="I9" s="4">
        <v>300</v>
      </c>
      <c r="J9" s="169" t="s">
        <v>0</v>
      </c>
    </row>
    <row r="10" spans="1:10" ht="13.8">
      <c r="A10" s="93">
        <v>3</v>
      </c>
      <c r="B10" s="82"/>
      <c r="C10" s="82"/>
      <c r="D10" s="544"/>
      <c r="E10" s="82"/>
      <c r="F10" s="93"/>
      <c r="G10" s="4"/>
      <c r="H10" s="4"/>
      <c r="I10" s="4"/>
    </row>
    <row r="11" spans="1:10" ht="13.8">
      <c r="A11" s="93">
        <v>4</v>
      </c>
      <c r="B11" s="82"/>
      <c r="C11" s="82"/>
      <c r="D11" s="544"/>
      <c r="E11" s="82"/>
      <c r="F11" s="93"/>
      <c r="G11" s="4"/>
      <c r="H11" s="4"/>
      <c r="I11" s="4"/>
    </row>
    <row r="12" spans="1:10" ht="13.8">
      <c r="A12" s="93">
        <v>5</v>
      </c>
      <c r="B12" s="82"/>
      <c r="C12" s="82"/>
      <c r="D12" s="544"/>
      <c r="E12" s="82"/>
      <c r="F12" s="93"/>
      <c r="G12" s="4"/>
      <c r="H12" s="4"/>
      <c r="I12" s="4"/>
    </row>
    <row r="13" spans="1:10" ht="13.8">
      <c r="A13" s="93">
        <v>6</v>
      </c>
      <c r="B13" s="82"/>
      <c r="C13" s="82"/>
      <c r="D13" s="544"/>
      <c r="E13" s="82"/>
      <c r="F13" s="93"/>
      <c r="G13" s="4"/>
      <c r="H13" s="4"/>
      <c r="I13" s="4"/>
    </row>
    <row r="14" spans="1:10" ht="13.8">
      <c r="A14" s="93">
        <v>7</v>
      </c>
      <c r="B14" s="82"/>
      <c r="C14" s="82"/>
      <c r="D14" s="544"/>
      <c r="E14" s="82"/>
      <c r="F14" s="93"/>
      <c r="G14" s="4"/>
      <c r="H14" s="4"/>
      <c r="I14" s="4"/>
    </row>
    <row r="15" spans="1:10" ht="13.8">
      <c r="A15" s="93">
        <v>8</v>
      </c>
      <c r="B15" s="82"/>
      <c r="C15" s="82"/>
      <c r="D15" s="544"/>
      <c r="E15" s="82"/>
      <c r="F15" s="93"/>
      <c r="G15" s="4"/>
      <c r="H15" s="4"/>
      <c r="I15" s="4"/>
    </row>
    <row r="16" spans="1:10" ht="13.8">
      <c r="A16" s="93">
        <v>9</v>
      </c>
      <c r="B16" s="82"/>
      <c r="C16" s="82"/>
      <c r="D16" s="544"/>
      <c r="E16" s="82"/>
      <c r="F16" s="93"/>
      <c r="G16" s="4"/>
      <c r="H16" s="4"/>
      <c r="I16" s="4"/>
    </row>
    <row r="17" spans="1:9" ht="13.8">
      <c r="A17" s="93">
        <v>10</v>
      </c>
      <c r="B17" s="82"/>
      <c r="C17" s="82"/>
      <c r="D17" s="544"/>
      <c r="E17" s="82"/>
      <c r="F17" s="93"/>
      <c r="G17" s="4"/>
      <c r="H17" s="4"/>
      <c r="I17" s="4"/>
    </row>
    <row r="18" spans="1:9" ht="13.8">
      <c r="A18" s="93">
        <v>11</v>
      </c>
      <c r="B18" s="82"/>
      <c r="C18" s="82"/>
      <c r="D18" s="544"/>
      <c r="E18" s="82"/>
      <c r="F18" s="93"/>
      <c r="G18" s="4"/>
      <c r="H18" s="4"/>
      <c r="I18" s="4"/>
    </row>
    <row r="19" spans="1:9" ht="13.8">
      <c r="A19" s="93">
        <v>12</v>
      </c>
      <c r="B19" s="82"/>
      <c r="C19" s="82"/>
      <c r="D19" s="544"/>
      <c r="E19" s="82"/>
      <c r="F19" s="93"/>
      <c r="G19" s="4"/>
      <c r="H19" s="4"/>
      <c r="I19" s="4"/>
    </row>
    <row r="20" spans="1:9" ht="13.8">
      <c r="A20" s="93">
        <v>13</v>
      </c>
      <c r="B20" s="82"/>
      <c r="C20" s="82"/>
      <c r="D20" s="544"/>
      <c r="E20" s="82"/>
      <c r="F20" s="93"/>
      <c r="G20" s="4"/>
      <c r="H20" s="4"/>
      <c r="I20" s="4"/>
    </row>
    <row r="21" spans="1:9" ht="13.8">
      <c r="A21" s="93">
        <v>14</v>
      </c>
      <c r="B21" s="82"/>
      <c r="C21" s="82"/>
      <c r="D21" s="544"/>
      <c r="E21" s="82"/>
      <c r="F21" s="93"/>
      <c r="G21" s="4"/>
      <c r="H21" s="4"/>
      <c r="I21" s="4"/>
    </row>
    <row r="22" spans="1:9" ht="13.8">
      <c r="A22" s="93">
        <v>15</v>
      </c>
      <c r="B22" s="82"/>
      <c r="C22" s="82"/>
      <c r="D22" s="544"/>
      <c r="E22" s="82"/>
      <c r="F22" s="93"/>
      <c r="G22" s="4"/>
      <c r="H22" s="4"/>
      <c r="I22" s="4"/>
    </row>
    <row r="23" spans="1:9" ht="13.8">
      <c r="A23" s="82" t="s">
        <v>256</v>
      </c>
      <c r="B23" s="82"/>
      <c r="C23" s="82"/>
      <c r="D23" s="544"/>
      <c r="E23" s="82"/>
      <c r="F23" s="93"/>
      <c r="G23" s="4"/>
      <c r="H23" s="4"/>
      <c r="I23" s="4"/>
    </row>
    <row r="24" spans="1:9" ht="13.8">
      <c r="A24" s="82"/>
      <c r="B24" s="94"/>
      <c r="C24" s="94"/>
      <c r="D24" s="545"/>
      <c r="E24" s="94"/>
      <c r="F24" s="82" t="s">
        <v>385</v>
      </c>
      <c r="G24" s="81">
        <f>SUM(G9:G23)</f>
        <v>1500</v>
      </c>
      <c r="H24" s="81">
        <f>SUM(H9:H23)</f>
        <v>1500</v>
      </c>
      <c r="I24" s="81">
        <f>SUM(I9:I23)</f>
        <v>300</v>
      </c>
    </row>
    <row r="25" spans="1:9" ht="13.8">
      <c r="A25" s="167"/>
      <c r="B25" s="167"/>
      <c r="C25" s="167"/>
      <c r="D25" s="546"/>
      <c r="E25" s="167"/>
      <c r="F25" s="167"/>
      <c r="G25" s="167"/>
      <c r="H25" s="144"/>
      <c r="I25" s="144"/>
    </row>
    <row r="26" spans="1:9" ht="13.8">
      <c r="A26" s="748" t="s">
        <v>468</v>
      </c>
      <c r="B26" s="748"/>
      <c r="C26" s="748"/>
      <c r="D26" s="748"/>
      <c r="E26" s="748"/>
      <c r="F26" s="748"/>
      <c r="G26" s="748"/>
      <c r="H26" s="748"/>
      <c r="I26" s="748"/>
    </row>
    <row r="27" spans="1:9" ht="13.8">
      <c r="A27" s="261"/>
      <c r="B27" s="261"/>
      <c r="C27" s="167"/>
      <c r="D27" s="546"/>
      <c r="E27" s="167"/>
      <c r="F27" s="167"/>
      <c r="G27" s="167"/>
      <c r="H27" s="144"/>
      <c r="I27" s="144"/>
    </row>
    <row r="28" spans="1:9">
      <c r="A28" s="309"/>
      <c r="B28" s="309"/>
      <c r="C28" s="309"/>
      <c r="D28" s="547"/>
      <c r="E28" s="309"/>
      <c r="F28" s="309"/>
      <c r="G28" s="309"/>
      <c r="H28" s="309"/>
      <c r="I28" s="309"/>
    </row>
    <row r="29" spans="1:9" ht="13.8">
      <c r="A29" s="149" t="s">
        <v>93</v>
      </c>
      <c r="B29" s="149"/>
      <c r="C29" s="144"/>
      <c r="D29" s="548"/>
      <c r="E29" s="144"/>
      <c r="F29" s="144"/>
      <c r="G29" s="144"/>
      <c r="H29" s="144"/>
      <c r="I29" s="144"/>
    </row>
    <row r="30" spans="1:9" ht="13.8">
      <c r="A30" s="144"/>
      <c r="B30" s="144"/>
      <c r="C30" s="144"/>
      <c r="D30" s="548"/>
      <c r="E30" s="144"/>
      <c r="F30" s="144"/>
      <c r="G30" s="144"/>
      <c r="H30" s="144"/>
      <c r="I30" s="144"/>
    </row>
    <row r="31" spans="1:9" ht="13.8">
      <c r="A31" s="144"/>
      <c r="B31" s="144"/>
      <c r="C31" s="144"/>
      <c r="D31" s="548"/>
      <c r="E31" s="148"/>
      <c r="F31" s="148"/>
      <c r="G31" s="148"/>
      <c r="H31" s="144"/>
      <c r="I31" s="144"/>
    </row>
    <row r="32" spans="1:9" ht="13.8">
      <c r="A32" s="149"/>
      <c r="B32" s="149"/>
      <c r="C32" s="149" t="s">
        <v>349</v>
      </c>
      <c r="D32" s="549"/>
      <c r="E32" s="149"/>
      <c r="F32" s="149"/>
      <c r="G32" s="149"/>
      <c r="H32" s="144"/>
      <c r="I32" s="144"/>
    </row>
    <row r="33" spans="1:9" ht="13.8">
      <c r="A33" s="144"/>
      <c r="B33" s="144"/>
      <c r="C33" s="144" t="s">
        <v>348</v>
      </c>
      <c r="D33" s="548"/>
      <c r="E33" s="144"/>
      <c r="F33" s="144"/>
      <c r="G33" s="144"/>
      <c r="H33" s="144"/>
      <c r="I33" s="144"/>
    </row>
    <row r="34" spans="1:9">
      <c r="A34" s="151"/>
      <c r="B34" s="151"/>
      <c r="C34" s="151" t="s">
        <v>123</v>
      </c>
      <c r="D34" s="550"/>
      <c r="E34" s="151"/>
      <c r="F34" s="151"/>
      <c r="G34" s="151"/>
    </row>
  </sheetData>
  <mergeCells count="4">
    <mergeCell ref="I1:J1"/>
    <mergeCell ref="I2:J2"/>
    <mergeCell ref="A1:H1"/>
    <mergeCell ref="A26:I26"/>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H16" sqref="H16"/>
    </sheetView>
  </sheetViews>
  <sheetFormatPr defaultRowHeight="13.2"/>
  <cols>
    <col min="1" max="1" width="4.44140625" customWidth="1"/>
    <col min="2" max="2" width="18.109375" customWidth="1"/>
    <col min="3" max="3" width="20.33203125" customWidth="1"/>
    <col min="4" max="4" width="18.5546875" customWidth="1"/>
    <col min="5" max="5" width="14.6640625" customWidth="1"/>
    <col min="6" max="7" width="14.44140625" customWidth="1"/>
    <col min="8" max="8" width="14.33203125" customWidth="1"/>
  </cols>
  <sheetData>
    <row r="1" spans="1:9" ht="13.8">
      <c r="A1" s="70" t="s">
        <v>388</v>
      </c>
      <c r="B1" s="72"/>
      <c r="C1" s="72"/>
      <c r="D1" s="72"/>
      <c r="E1" s="72"/>
      <c r="F1" s="72"/>
      <c r="G1" s="727" t="s">
        <v>94</v>
      </c>
      <c r="H1" s="727"/>
      <c r="I1" s="218"/>
    </row>
    <row r="2" spans="1:9" ht="13.8">
      <c r="A2" s="71" t="s">
        <v>124</v>
      </c>
      <c r="B2" s="72"/>
      <c r="C2" s="72"/>
      <c r="D2" s="72"/>
      <c r="E2" s="72"/>
      <c r="F2" s="72"/>
      <c r="G2" s="725" t="str">
        <f>'ფორმა N1'!M2</f>
        <v>2021 წელი</v>
      </c>
      <c r="H2" s="725"/>
      <c r="I2" s="71"/>
    </row>
    <row r="3" spans="1:9" ht="13.8">
      <c r="A3" s="71"/>
      <c r="B3" s="71"/>
      <c r="C3" s="71"/>
      <c r="D3" s="71"/>
      <c r="E3" s="71"/>
      <c r="F3" s="71"/>
      <c r="G3" s="205"/>
      <c r="H3" s="205"/>
      <c r="I3" s="218"/>
    </row>
    <row r="4" spans="1:9" ht="13.8">
      <c r="A4" s="72" t="s">
        <v>254</v>
      </c>
      <c r="B4" s="72"/>
      <c r="C4" s="72"/>
      <c r="D4" s="72"/>
      <c r="E4" s="72"/>
      <c r="F4" s="72"/>
      <c r="G4" s="71"/>
      <c r="H4" s="71"/>
      <c r="I4" s="71"/>
    </row>
    <row r="5" spans="1:9" ht="13.8">
      <c r="A5" s="75" t="str">
        <f>'ფორმა N1'!D4</f>
        <v>მოქალაქეთა პოლიტიკური გაერთიანება "საქართველოსთვის"</v>
      </c>
      <c r="B5" s="75"/>
      <c r="C5" s="75"/>
      <c r="D5" s="75"/>
      <c r="E5" s="75"/>
      <c r="F5" s="75"/>
      <c r="G5" s="76"/>
      <c r="H5" s="76"/>
      <c r="I5" s="76"/>
    </row>
    <row r="6" spans="1:9" ht="13.8">
      <c r="A6" s="72"/>
      <c r="B6" s="72"/>
      <c r="C6" s="72"/>
      <c r="D6" s="72"/>
      <c r="E6" s="72"/>
      <c r="F6" s="72"/>
      <c r="G6" s="71"/>
      <c r="H6" s="71"/>
      <c r="I6" s="71"/>
    </row>
    <row r="7" spans="1:9" ht="13.8">
      <c r="A7" s="204"/>
      <c r="B7" s="204"/>
      <c r="C7" s="204"/>
      <c r="D7" s="204"/>
      <c r="E7" s="204"/>
      <c r="F7" s="204"/>
      <c r="G7" s="73"/>
      <c r="H7" s="73"/>
      <c r="I7" s="218"/>
    </row>
    <row r="8" spans="1:9" ht="15" customHeight="1">
      <c r="A8" s="741" t="s">
        <v>64</v>
      </c>
      <c r="B8" s="743" t="s">
        <v>309</v>
      </c>
      <c r="C8" s="745" t="s">
        <v>310</v>
      </c>
      <c r="D8" s="745" t="s">
        <v>209</v>
      </c>
      <c r="E8" s="762" t="s">
        <v>413</v>
      </c>
      <c r="F8" s="763"/>
      <c r="G8" s="764"/>
      <c r="H8" s="762" t="s">
        <v>445</v>
      </c>
      <c r="I8" s="764"/>
    </row>
    <row r="9" spans="1:9" ht="24">
      <c r="A9" s="742"/>
      <c r="B9" s="744"/>
      <c r="C9" s="746"/>
      <c r="D9" s="746"/>
      <c r="E9" s="257" t="s">
        <v>442</v>
      </c>
      <c r="F9" s="257" t="s">
        <v>443</v>
      </c>
      <c r="G9" s="257" t="s">
        <v>444</v>
      </c>
      <c r="H9" s="258" t="s">
        <v>446</v>
      </c>
      <c r="I9" s="258" t="s">
        <v>447</v>
      </c>
    </row>
    <row r="10" spans="1:9" ht="13.8">
      <c r="A10" s="215"/>
      <c r="B10" s="216"/>
      <c r="C10" s="93"/>
      <c r="D10" s="93"/>
      <c r="E10" s="93"/>
      <c r="F10" s="93"/>
      <c r="G10" s="93"/>
      <c r="H10" s="4"/>
      <c r="I10" s="4"/>
    </row>
    <row r="11" spans="1:9" ht="13.8">
      <c r="A11" s="215"/>
      <c r="B11" s="216"/>
      <c r="C11" s="82"/>
      <c r="D11" s="82"/>
      <c r="E11" s="82"/>
      <c r="F11" s="82"/>
      <c r="G11" s="82"/>
      <c r="H11" s="4"/>
      <c r="I11" s="4"/>
    </row>
    <row r="12" spans="1:9" ht="13.8">
      <c r="A12" s="215"/>
      <c r="B12" s="216"/>
      <c r="C12" s="82"/>
      <c r="D12" s="82"/>
      <c r="E12" s="82"/>
      <c r="F12" s="82"/>
      <c r="G12" s="82"/>
      <c r="H12" s="4"/>
      <c r="I12" s="4"/>
    </row>
    <row r="13" spans="1:9" ht="13.8">
      <c r="A13" s="215"/>
      <c r="B13" s="216"/>
      <c r="C13" s="82"/>
      <c r="D13" s="82"/>
      <c r="E13" s="82"/>
      <c r="F13" s="82"/>
      <c r="G13" s="82"/>
      <c r="H13" s="4"/>
      <c r="I13" s="4"/>
    </row>
    <row r="14" spans="1:9" ht="13.8">
      <c r="A14" s="215"/>
      <c r="B14" s="216"/>
      <c r="C14" s="82"/>
      <c r="D14" s="82"/>
      <c r="E14" s="82"/>
      <c r="F14" s="82"/>
      <c r="G14" s="82"/>
      <c r="H14" s="4"/>
      <c r="I14" s="4"/>
    </row>
    <row r="15" spans="1:9" ht="13.8">
      <c r="A15" s="215"/>
      <c r="B15" s="216"/>
      <c r="C15" s="82"/>
      <c r="D15" s="82"/>
      <c r="E15" s="82"/>
      <c r="F15" s="82"/>
      <c r="G15" s="82"/>
      <c r="H15" s="4"/>
      <c r="I15" s="4"/>
    </row>
    <row r="16" spans="1:9" ht="13.8">
      <c r="A16" s="215"/>
      <c r="B16" s="216"/>
      <c r="C16" s="82"/>
      <c r="D16" s="82"/>
      <c r="E16" s="82"/>
      <c r="F16" s="82"/>
      <c r="G16" s="82"/>
      <c r="H16" s="4"/>
      <c r="I16" s="4"/>
    </row>
    <row r="17" spans="1:9" ht="13.8">
      <c r="A17" s="215"/>
      <c r="B17" s="216"/>
      <c r="C17" s="82"/>
      <c r="D17" s="82"/>
      <c r="E17" s="82"/>
      <c r="F17" s="82"/>
      <c r="G17" s="82"/>
      <c r="H17" s="4"/>
      <c r="I17" s="4"/>
    </row>
    <row r="18" spans="1:9" ht="13.8">
      <c r="A18" s="215"/>
      <c r="B18" s="216"/>
      <c r="C18" s="82"/>
      <c r="D18" s="82"/>
      <c r="E18" s="82"/>
      <c r="F18" s="82"/>
      <c r="G18" s="82"/>
      <c r="H18" s="4"/>
      <c r="I18" s="4"/>
    </row>
    <row r="19" spans="1:9" ht="13.8">
      <c r="A19" s="215"/>
      <c r="B19" s="216"/>
      <c r="C19" s="82"/>
      <c r="D19" s="82"/>
      <c r="E19" s="82"/>
      <c r="F19" s="82"/>
      <c r="G19" s="82"/>
      <c r="H19" s="4"/>
      <c r="I19" s="4"/>
    </row>
    <row r="20" spans="1:9" ht="13.8">
      <c r="A20" s="215"/>
      <c r="B20" s="216"/>
      <c r="C20" s="82"/>
      <c r="D20" s="82"/>
      <c r="E20" s="82"/>
      <c r="F20" s="82"/>
      <c r="G20" s="82"/>
      <c r="H20" s="4"/>
      <c r="I20" s="4"/>
    </row>
    <row r="21" spans="1:9" ht="13.8">
      <c r="A21" s="215"/>
      <c r="B21" s="216"/>
      <c r="C21" s="82"/>
      <c r="D21" s="82"/>
      <c r="E21" s="82"/>
      <c r="F21" s="82"/>
      <c r="G21" s="82"/>
      <c r="H21" s="4"/>
      <c r="I21" s="4"/>
    </row>
    <row r="22" spans="1:9" ht="13.8">
      <c r="A22" s="215"/>
      <c r="B22" s="216"/>
      <c r="C22" s="82"/>
      <c r="D22" s="82"/>
      <c r="E22" s="82"/>
      <c r="F22" s="82"/>
      <c r="G22" s="82"/>
      <c r="H22" s="4"/>
      <c r="I22" s="4"/>
    </row>
    <row r="23" spans="1:9" ht="13.8">
      <c r="A23" s="215"/>
      <c r="B23" s="216"/>
      <c r="C23" s="82"/>
      <c r="D23" s="82"/>
      <c r="E23" s="82"/>
      <c r="F23" s="82"/>
      <c r="G23" s="82"/>
      <c r="H23" s="4"/>
      <c r="I23" s="4"/>
    </row>
    <row r="24" spans="1:9" ht="13.8">
      <c r="A24" s="215"/>
      <c r="B24" s="216"/>
      <c r="C24" s="82"/>
      <c r="D24" s="82"/>
      <c r="E24" s="82"/>
      <c r="F24" s="82"/>
      <c r="G24" s="82"/>
      <c r="H24" s="4"/>
      <c r="I24" s="4"/>
    </row>
    <row r="25" spans="1:9" ht="13.8">
      <c r="A25" s="215"/>
      <c r="B25" s="216"/>
      <c r="C25" s="82"/>
      <c r="D25" s="82"/>
      <c r="E25" s="82"/>
      <c r="F25" s="82"/>
      <c r="G25" s="82"/>
      <c r="H25" s="4"/>
      <c r="I25" s="4"/>
    </row>
    <row r="26" spans="1:9" ht="13.8">
      <c r="A26" s="215"/>
      <c r="B26" s="216"/>
      <c r="C26" s="82"/>
      <c r="D26" s="82"/>
      <c r="E26" s="82"/>
      <c r="F26" s="82"/>
      <c r="G26" s="82"/>
      <c r="H26" s="4"/>
      <c r="I26" s="4"/>
    </row>
    <row r="27" spans="1:9" ht="13.8">
      <c r="A27" s="215"/>
      <c r="B27" s="216"/>
      <c r="C27" s="82"/>
      <c r="D27" s="82"/>
      <c r="E27" s="82"/>
      <c r="F27" s="82"/>
      <c r="G27" s="82"/>
      <c r="H27" s="4"/>
      <c r="I27" s="4"/>
    </row>
    <row r="28" spans="1:9" ht="13.8">
      <c r="A28" s="215"/>
      <c r="B28" s="216"/>
      <c r="C28" s="82"/>
      <c r="D28" s="82"/>
      <c r="E28" s="82"/>
      <c r="F28" s="82"/>
      <c r="G28" s="82"/>
      <c r="H28" s="4"/>
      <c r="I28" s="4"/>
    </row>
    <row r="29" spans="1:9" ht="13.8">
      <c r="A29" s="215"/>
      <c r="B29" s="216"/>
      <c r="C29" s="82"/>
      <c r="D29" s="82"/>
      <c r="E29" s="82"/>
      <c r="F29" s="82"/>
      <c r="G29" s="82"/>
      <c r="H29" s="4"/>
      <c r="I29" s="4"/>
    </row>
    <row r="30" spans="1:9" ht="13.8">
      <c r="A30" s="215"/>
      <c r="B30" s="216"/>
      <c r="C30" s="82"/>
      <c r="D30" s="82"/>
      <c r="E30" s="82"/>
      <c r="F30" s="82"/>
      <c r="G30" s="82"/>
      <c r="H30" s="4"/>
      <c r="I30" s="4"/>
    </row>
    <row r="31" spans="1:9" ht="13.8">
      <c r="A31" s="215"/>
      <c r="B31" s="216"/>
      <c r="C31" s="82"/>
      <c r="D31" s="82"/>
      <c r="E31" s="82"/>
      <c r="F31" s="82"/>
      <c r="G31" s="82"/>
      <c r="H31" s="4"/>
      <c r="I31" s="4"/>
    </row>
    <row r="32" spans="1:9" ht="13.8">
      <c r="A32" s="215"/>
      <c r="B32" s="216"/>
      <c r="C32" s="82"/>
      <c r="D32" s="82"/>
      <c r="E32" s="82"/>
      <c r="F32" s="82"/>
      <c r="G32" s="82"/>
      <c r="H32" s="4"/>
      <c r="I32" s="4"/>
    </row>
    <row r="33" spans="1:9" ht="13.8">
      <c r="A33" s="215"/>
      <c r="B33" s="216"/>
      <c r="C33" s="82"/>
      <c r="D33" s="82"/>
      <c r="E33" s="82"/>
      <c r="F33" s="82"/>
      <c r="G33" s="82"/>
      <c r="H33" s="4"/>
      <c r="I33" s="4"/>
    </row>
    <row r="34" spans="1:9" ht="13.8">
      <c r="A34" s="215"/>
      <c r="B34" s="217"/>
      <c r="C34" s="94"/>
      <c r="D34" s="94"/>
      <c r="E34" s="94"/>
      <c r="F34" s="94"/>
      <c r="G34" s="94" t="s">
        <v>308</v>
      </c>
      <c r="H34" s="81">
        <f>SUM(H9:H33)</f>
        <v>0</v>
      </c>
      <c r="I34" s="81">
        <f>SUM(I9:I33)</f>
        <v>0</v>
      </c>
    </row>
    <row r="35" spans="1:9" ht="13.8">
      <c r="A35" s="41"/>
      <c r="B35" s="41"/>
      <c r="C35" s="41"/>
      <c r="D35" s="41"/>
      <c r="E35" s="41"/>
      <c r="F35" s="41"/>
      <c r="G35" s="2"/>
      <c r="H35" s="2"/>
    </row>
    <row r="36" spans="1:9" ht="13.8">
      <c r="A36" s="761" t="s">
        <v>469</v>
      </c>
      <c r="B36" s="761"/>
      <c r="C36" s="761"/>
      <c r="D36" s="761"/>
      <c r="E36" s="761"/>
      <c r="F36" s="761"/>
      <c r="G36" s="761"/>
      <c r="H36" s="761"/>
      <c r="I36" s="761"/>
    </row>
    <row r="37" spans="1:9" ht="13.8">
      <c r="A37" s="161"/>
      <c r="B37" s="41"/>
      <c r="C37" s="41"/>
      <c r="D37" s="41"/>
      <c r="E37" s="41"/>
      <c r="F37" s="41"/>
      <c r="G37" s="2"/>
      <c r="H37" s="2"/>
    </row>
    <row r="38" spans="1:9">
      <c r="A38" s="22"/>
      <c r="B38" s="22"/>
      <c r="C38" s="22"/>
      <c r="D38" s="22"/>
      <c r="E38" s="22"/>
      <c r="F38" s="22"/>
      <c r="G38" s="22"/>
      <c r="H38" s="22"/>
    </row>
    <row r="39" spans="1:9" ht="13.8">
      <c r="A39" s="65" t="s">
        <v>93</v>
      </c>
      <c r="B39" s="2"/>
      <c r="C39" s="2"/>
      <c r="D39" s="2"/>
      <c r="E39" s="2"/>
      <c r="F39" s="2"/>
      <c r="G39" s="2"/>
      <c r="H39" s="2"/>
    </row>
    <row r="40" spans="1:9" ht="13.8">
      <c r="A40" s="2"/>
      <c r="B40" s="2"/>
      <c r="C40" s="2"/>
      <c r="D40" s="2"/>
      <c r="E40" s="2"/>
      <c r="F40" s="2"/>
      <c r="G40" s="2"/>
      <c r="H40" s="2"/>
    </row>
    <row r="41" spans="1:9" ht="13.8">
      <c r="A41" s="2"/>
      <c r="B41" s="2"/>
      <c r="C41" s="2"/>
      <c r="D41" s="2"/>
      <c r="E41" s="2"/>
      <c r="F41" s="2"/>
      <c r="G41" s="2"/>
      <c r="H41" s="12"/>
    </row>
    <row r="42" spans="1:9" ht="13.8">
      <c r="A42" s="65"/>
      <c r="B42" s="65" t="s">
        <v>251</v>
      </c>
      <c r="C42" s="65"/>
      <c r="D42" s="65"/>
      <c r="E42" s="65"/>
      <c r="F42" s="65"/>
      <c r="G42" s="2"/>
      <c r="H42" s="12"/>
    </row>
    <row r="43" spans="1:9" ht="13.8">
      <c r="A43" s="2"/>
      <c r="B43" s="2" t="s">
        <v>250</v>
      </c>
      <c r="C43" s="2"/>
      <c r="D43" s="2"/>
      <c r="E43" s="2"/>
      <c r="F43" s="2"/>
      <c r="G43" s="2"/>
      <c r="H43" s="12"/>
    </row>
    <row r="44" spans="1:9">
      <c r="A44" s="61"/>
      <c r="B44" s="61" t="s">
        <v>123</v>
      </c>
      <c r="C44" s="61"/>
      <c r="D44" s="61"/>
      <c r="E44" s="61"/>
      <c r="F44" s="61"/>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topLeftCell="A25" zoomScale="80" zoomScaleSheetLayoutView="80" workbookViewId="0">
      <selection activeCell="A44" sqref="A18:XFD44"/>
    </sheetView>
  </sheetViews>
  <sheetFormatPr defaultColWidth="9.109375" defaultRowHeight="13.2"/>
  <cols>
    <col min="1" max="1" width="5.44140625" style="145" customWidth="1"/>
    <col min="2" max="2" width="13.109375" style="145" customWidth="1"/>
    <col min="3" max="3" width="15.109375" style="145" customWidth="1"/>
    <col min="4" max="4" width="18" style="145" customWidth="1"/>
    <col min="5" max="5" width="20.5546875" style="145" customWidth="1"/>
    <col min="6" max="6" width="21.33203125" style="145" customWidth="1"/>
    <col min="7" max="7" width="15.109375" style="145" customWidth="1"/>
    <col min="8" max="8" width="15.5546875" style="145" customWidth="1"/>
    <col min="9" max="9" width="13.44140625" style="145" customWidth="1"/>
    <col min="10" max="10" width="0" style="145" hidden="1" customWidth="1"/>
    <col min="11" max="16384" width="9.109375" style="145"/>
  </cols>
  <sheetData>
    <row r="1" spans="1:10" ht="13.8">
      <c r="A1" s="765" t="s">
        <v>488</v>
      </c>
      <c r="B1" s="765"/>
      <c r="C1" s="765"/>
      <c r="D1" s="765"/>
      <c r="E1" s="765"/>
      <c r="F1" s="765"/>
      <c r="G1" s="727" t="s">
        <v>94</v>
      </c>
      <c r="H1" s="727"/>
    </row>
    <row r="2" spans="1:10" ht="13.8">
      <c r="A2" s="71" t="s">
        <v>124</v>
      </c>
      <c r="B2" s="70"/>
      <c r="C2" s="72"/>
      <c r="D2" s="72"/>
      <c r="E2" s="72"/>
      <c r="F2" s="72"/>
      <c r="G2" s="725" t="str">
        <f>'ფორმა N1'!M2</f>
        <v>2021 წელი</v>
      </c>
      <c r="H2" s="725"/>
    </row>
    <row r="3" spans="1:10" ht="13.8">
      <c r="A3" s="71"/>
      <c r="B3" s="71"/>
      <c r="C3" s="71"/>
      <c r="D3" s="71"/>
      <c r="E3" s="71"/>
      <c r="F3" s="71"/>
      <c r="G3" s="205"/>
      <c r="H3" s="205"/>
    </row>
    <row r="4" spans="1:10" ht="13.8">
      <c r="A4" s="72" t="s">
        <v>254</v>
      </c>
      <c r="B4" s="72"/>
      <c r="C4" s="72"/>
      <c r="D4" s="72"/>
      <c r="E4" s="72"/>
      <c r="F4" s="72"/>
      <c r="G4" s="71"/>
      <c r="H4" s="71"/>
    </row>
    <row r="5" spans="1:10" ht="13.8">
      <c r="A5" s="75" t="str">
        <f>'ფორმა N1'!D4</f>
        <v>მოქალაქეთა პოლიტიკური გაერთიანება "საქართველოსთვის"</v>
      </c>
      <c r="B5" s="75"/>
      <c r="C5" s="75"/>
      <c r="D5" s="75"/>
      <c r="E5" s="75"/>
      <c r="F5" s="75"/>
      <c r="G5" s="76"/>
      <c r="H5" s="76"/>
    </row>
    <row r="6" spans="1:10" ht="13.8">
      <c r="A6" s="72"/>
      <c r="B6" s="72"/>
      <c r="C6" s="72"/>
      <c r="D6" s="72"/>
      <c r="E6" s="72"/>
      <c r="F6" s="72"/>
      <c r="G6" s="71"/>
      <c r="H6" s="71"/>
    </row>
    <row r="7" spans="1:10" ht="13.8">
      <c r="A7" s="204"/>
      <c r="B7" s="204"/>
      <c r="C7" s="204"/>
      <c r="D7" s="204"/>
      <c r="E7" s="204"/>
      <c r="F7" s="204"/>
      <c r="G7" s="73"/>
      <c r="H7" s="73"/>
    </row>
    <row r="8" spans="1:10" ht="27.6">
      <c r="A8" s="85" t="s">
        <v>64</v>
      </c>
      <c r="B8" s="85" t="s">
        <v>309</v>
      </c>
      <c r="C8" s="85" t="s">
        <v>310</v>
      </c>
      <c r="D8" s="85" t="s">
        <v>209</v>
      </c>
      <c r="E8" s="85" t="s">
        <v>315</v>
      </c>
      <c r="F8" s="85" t="s">
        <v>311</v>
      </c>
      <c r="G8" s="74" t="s">
        <v>10</v>
      </c>
      <c r="H8" s="74" t="s">
        <v>9</v>
      </c>
      <c r="J8" s="169" t="s">
        <v>314</v>
      </c>
    </row>
    <row r="9" spans="1:10" ht="13.8">
      <c r="A9" s="93">
        <v>1</v>
      </c>
      <c r="B9" s="93"/>
      <c r="C9" s="93"/>
      <c r="D9" s="93"/>
      <c r="E9" s="93"/>
      <c r="F9" s="93"/>
      <c r="G9" s="4"/>
      <c r="H9" s="4"/>
      <c r="J9" s="169" t="s">
        <v>0</v>
      </c>
    </row>
    <row r="10" spans="1:10" ht="13.8">
      <c r="A10" s="93">
        <v>2</v>
      </c>
      <c r="B10" s="93"/>
      <c r="C10" s="93"/>
      <c r="D10" s="93"/>
      <c r="E10" s="93"/>
      <c r="F10" s="93"/>
      <c r="G10" s="4"/>
      <c r="H10" s="4"/>
    </row>
    <row r="11" spans="1:10" ht="13.8">
      <c r="A11" s="93">
        <v>3</v>
      </c>
      <c r="B11" s="82"/>
      <c r="C11" s="82"/>
      <c r="D11" s="82"/>
      <c r="E11" s="82"/>
      <c r="F11" s="82"/>
      <c r="G11" s="4"/>
      <c r="H11" s="4"/>
    </row>
    <row r="12" spans="1:10" ht="13.8">
      <c r="A12" s="93">
        <v>4</v>
      </c>
      <c r="B12" s="82"/>
      <c r="C12" s="82"/>
      <c r="D12" s="82"/>
      <c r="E12" s="82"/>
      <c r="F12" s="82"/>
      <c r="G12" s="4"/>
      <c r="H12" s="4"/>
    </row>
    <row r="13" spans="1:10" ht="13.8">
      <c r="A13" s="93">
        <v>5</v>
      </c>
      <c r="B13" s="82"/>
      <c r="C13" s="82"/>
      <c r="D13" s="82"/>
      <c r="E13" s="82"/>
      <c r="F13" s="82"/>
      <c r="G13" s="4"/>
      <c r="H13" s="4"/>
    </row>
    <row r="14" spans="1:10" ht="13.8">
      <c r="A14" s="93">
        <v>6</v>
      </c>
      <c r="B14" s="82"/>
      <c r="C14" s="82"/>
      <c r="D14" s="82"/>
      <c r="E14" s="82"/>
      <c r="F14" s="82"/>
      <c r="G14" s="4"/>
      <c r="H14" s="4"/>
    </row>
    <row r="15" spans="1:10" ht="13.8">
      <c r="A15" s="93">
        <v>7</v>
      </c>
      <c r="B15" s="82"/>
      <c r="C15" s="82"/>
      <c r="D15" s="82"/>
      <c r="E15" s="82"/>
      <c r="F15" s="82"/>
      <c r="G15" s="4"/>
      <c r="H15" s="4"/>
    </row>
    <row r="16" spans="1:10" ht="13.8">
      <c r="A16" s="93">
        <v>8</v>
      </c>
      <c r="B16" s="82"/>
      <c r="C16" s="82"/>
      <c r="D16" s="82"/>
      <c r="E16" s="82"/>
      <c r="F16" s="82"/>
      <c r="G16" s="4"/>
      <c r="H16" s="4"/>
    </row>
    <row r="17" spans="1:9" ht="13.8">
      <c r="A17" s="93">
        <v>9</v>
      </c>
      <c r="B17" s="82"/>
      <c r="C17" s="82"/>
      <c r="D17" s="82"/>
      <c r="E17" s="82"/>
      <c r="F17" s="82"/>
      <c r="G17" s="4"/>
      <c r="H17" s="4"/>
    </row>
    <row r="18" spans="1:9" ht="18" customHeight="1">
      <c r="A18" s="82"/>
      <c r="B18" s="82"/>
      <c r="C18" s="82"/>
      <c r="D18" s="82"/>
      <c r="E18" s="82"/>
      <c r="F18" s="82"/>
      <c r="G18" s="4"/>
      <c r="H18" s="4"/>
    </row>
    <row r="19" spans="1:9" ht="13.8">
      <c r="A19" s="82"/>
      <c r="B19" s="94"/>
      <c r="C19" s="94"/>
      <c r="D19" s="94"/>
      <c r="E19" s="94"/>
      <c r="F19" s="94" t="s">
        <v>313</v>
      </c>
      <c r="G19" s="81">
        <f>SUM(G9:G18)</f>
        <v>0</v>
      </c>
      <c r="H19" s="81">
        <f>SUM(H9:H18)</f>
        <v>0</v>
      </c>
    </row>
    <row r="20" spans="1:9" ht="13.8">
      <c r="A20" s="167"/>
      <c r="B20" s="167"/>
      <c r="C20" s="167"/>
      <c r="D20" s="167"/>
      <c r="E20" s="167"/>
      <c r="F20" s="167"/>
      <c r="G20" s="167"/>
      <c r="H20" s="144"/>
      <c r="I20" s="144"/>
    </row>
    <row r="21" spans="1:9" ht="13.8">
      <c r="A21" s="748" t="s">
        <v>470</v>
      </c>
      <c r="B21" s="748"/>
      <c r="C21" s="748"/>
      <c r="D21" s="748"/>
      <c r="E21" s="748"/>
      <c r="F21" s="748"/>
      <c r="G21" s="748"/>
      <c r="H21" s="748"/>
      <c r="I21" s="144"/>
    </row>
    <row r="22" spans="1:9" ht="13.8">
      <c r="A22" s="168"/>
      <c r="B22" s="168"/>
      <c r="C22" s="167"/>
      <c r="D22" s="167"/>
      <c r="E22" s="167"/>
      <c r="F22" s="167"/>
      <c r="G22" s="167"/>
      <c r="H22" s="144"/>
      <c r="I22" s="144"/>
    </row>
    <row r="23" spans="1:9" ht="13.8">
      <c r="A23" s="168"/>
      <c r="B23" s="168"/>
      <c r="C23" s="144"/>
      <c r="D23" s="144"/>
      <c r="E23" s="144"/>
      <c r="F23" s="144"/>
      <c r="G23" s="144"/>
      <c r="H23" s="144"/>
      <c r="I23" s="144"/>
    </row>
    <row r="24" spans="1:9">
      <c r="A24" s="166"/>
      <c r="B24" s="166"/>
      <c r="C24" s="166"/>
      <c r="D24" s="166"/>
      <c r="E24" s="166"/>
      <c r="F24" s="166"/>
      <c r="G24" s="166"/>
      <c r="H24" s="166"/>
      <c r="I24" s="166"/>
    </row>
    <row r="25" spans="1:9" ht="13.8">
      <c r="A25" s="149" t="s">
        <v>93</v>
      </c>
      <c r="B25" s="149"/>
      <c r="C25" s="144"/>
      <c r="D25" s="144"/>
      <c r="E25" s="144"/>
      <c r="F25" s="144"/>
      <c r="G25" s="144"/>
      <c r="H25" s="144"/>
      <c r="I25" s="144"/>
    </row>
    <row r="26" spans="1:9" ht="13.8">
      <c r="A26" s="144"/>
      <c r="B26" s="144"/>
      <c r="C26" s="144"/>
      <c r="D26" s="144"/>
      <c r="E26" s="144"/>
      <c r="F26" s="144"/>
      <c r="G26" s="144"/>
      <c r="H26" s="144"/>
      <c r="I26" s="144"/>
    </row>
    <row r="27" spans="1:9" ht="13.8">
      <c r="A27" s="144"/>
      <c r="B27" s="144"/>
      <c r="C27" s="144"/>
      <c r="D27" s="144"/>
      <c r="E27" s="144"/>
      <c r="F27" s="144"/>
      <c r="G27" s="144"/>
      <c r="H27" s="144"/>
      <c r="I27" s="150"/>
    </row>
    <row r="28" spans="1:9" ht="13.8">
      <c r="A28" s="149"/>
      <c r="B28" s="149"/>
      <c r="C28" s="149" t="s">
        <v>370</v>
      </c>
      <c r="D28" s="149"/>
      <c r="E28" s="167"/>
      <c r="F28" s="149"/>
      <c r="G28" s="149"/>
      <c r="H28" s="144"/>
      <c r="I28" s="150"/>
    </row>
    <row r="29" spans="1:9" ht="13.8">
      <c r="A29" s="144"/>
      <c r="B29" s="144"/>
      <c r="C29" s="144" t="s">
        <v>250</v>
      </c>
      <c r="D29" s="144"/>
      <c r="E29" s="144"/>
      <c r="F29" s="144"/>
      <c r="G29" s="144"/>
      <c r="H29" s="144"/>
      <c r="I29" s="150"/>
    </row>
    <row r="30" spans="1:9">
      <c r="A30" s="151"/>
      <c r="B30" s="151"/>
      <c r="C30" s="151" t="s">
        <v>123</v>
      </c>
      <c r="D30" s="151"/>
      <c r="E30" s="151"/>
      <c r="F30" s="151"/>
      <c r="G30" s="151"/>
    </row>
  </sheetData>
  <mergeCells count="4">
    <mergeCell ref="G1:H1"/>
    <mergeCell ref="G2:H2"/>
    <mergeCell ref="A1:F1"/>
    <mergeCell ref="A21:H21"/>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1"/>
  <sheetViews>
    <sheetView view="pageBreakPreview" topLeftCell="A27" zoomScale="80" zoomScaleSheetLayoutView="80" workbookViewId="0">
      <selection activeCell="K27" sqref="K27"/>
    </sheetView>
  </sheetViews>
  <sheetFormatPr defaultColWidth="9.109375" defaultRowHeight="13.2"/>
  <cols>
    <col min="1" max="1" width="5.44140625" style="169" customWidth="1"/>
    <col min="2" max="2" width="27.5546875" style="169" customWidth="1"/>
    <col min="3" max="3" width="19.33203125" style="169" customWidth="1"/>
    <col min="4" max="4" width="16.88671875" style="169" customWidth="1"/>
    <col min="5" max="5" width="13.109375" style="169" customWidth="1"/>
    <col min="6" max="6" width="17" style="169" customWidth="1"/>
    <col min="7" max="7" width="13.6640625" style="169" customWidth="1"/>
    <col min="8" max="8" width="19.44140625" style="169" bestFit="1" customWidth="1"/>
    <col min="9" max="9" width="18.5546875" style="169" bestFit="1" customWidth="1"/>
    <col min="10" max="10" width="16.6640625" style="169" customWidth="1"/>
    <col min="11" max="11" width="17.6640625" style="169" customWidth="1"/>
    <col min="12" max="12" width="12.88671875" style="169" customWidth="1"/>
    <col min="13" max="16384" width="9.109375" style="169"/>
  </cols>
  <sheetData>
    <row r="2" spans="1:12" ht="13.8">
      <c r="A2" s="752" t="s">
        <v>389</v>
      </c>
      <c r="B2" s="752"/>
      <c r="C2" s="752"/>
      <c r="D2" s="752"/>
      <c r="E2" s="262"/>
      <c r="F2" s="72"/>
      <c r="G2" s="72"/>
      <c r="H2" s="72"/>
      <c r="I2" s="72"/>
      <c r="J2" s="265"/>
      <c r="K2" s="264"/>
      <c r="L2" s="264" t="s">
        <v>94</v>
      </c>
    </row>
    <row r="3" spans="1:12" ht="13.8">
      <c r="A3" s="71" t="s">
        <v>124</v>
      </c>
      <c r="B3" s="70"/>
      <c r="C3" s="72"/>
      <c r="D3" s="72"/>
      <c r="E3" s="72"/>
      <c r="F3" s="72"/>
      <c r="G3" s="72"/>
      <c r="H3" s="72"/>
      <c r="I3" s="72"/>
      <c r="J3" s="265"/>
      <c r="K3" s="725" t="str">
        <f>'ფორმა N1'!M2</f>
        <v>2021 წელი</v>
      </c>
      <c r="L3" s="725"/>
    </row>
    <row r="4" spans="1:12" ht="13.8">
      <c r="A4" s="71"/>
      <c r="B4" s="71"/>
      <c r="C4" s="70"/>
      <c r="D4" s="70"/>
      <c r="E4" s="70"/>
      <c r="F4" s="70"/>
      <c r="G4" s="70"/>
      <c r="H4" s="70"/>
      <c r="I4" s="70"/>
      <c r="J4" s="265"/>
      <c r="K4" s="265"/>
      <c r="L4" s="265"/>
    </row>
    <row r="5" spans="1:12" ht="13.8">
      <c r="A5" s="72" t="s">
        <v>254</v>
      </c>
      <c r="B5" s="72"/>
      <c r="C5" s="72"/>
      <c r="D5" s="72"/>
      <c r="E5" s="72"/>
      <c r="F5" s="72"/>
      <c r="G5" s="72"/>
      <c r="H5" s="72"/>
      <c r="I5" s="72"/>
      <c r="J5" s="71"/>
      <c r="K5" s="71"/>
      <c r="L5" s="71"/>
    </row>
    <row r="6" spans="1:12" ht="13.8">
      <c r="A6" s="75" t="str">
        <f>'ფორმა N1'!D4</f>
        <v>მოქალაქეთა პოლიტიკური გაერთიანება "საქართველოსთვის"</v>
      </c>
      <c r="B6" s="75"/>
      <c r="C6" s="75"/>
      <c r="D6" s="75"/>
      <c r="E6" s="75"/>
      <c r="F6" s="75"/>
      <c r="G6" s="75"/>
      <c r="H6" s="75"/>
      <c r="I6" s="75"/>
      <c r="J6" s="76"/>
      <c r="K6" s="76"/>
    </row>
    <row r="7" spans="1:12" ht="13.8">
      <c r="A7" s="72"/>
      <c r="B7" s="72"/>
      <c r="C7" s="72"/>
      <c r="D7" s="72"/>
      <c r="E7" s="72"/>
      <c r="F7" s="72"/>
      <c r="G7" s="72"/>
      <c r="H7" s="72"/>
      <c r="I7" s="72"/>
      <c r="J7" s="71"/>
      <c r="K7" s="71"/>
      <c r="L7" s="71"/>
    </row>
    <row r="8" spans="1:12" ht="13.8">
      <c r="A8" s="260"/>
      <c r="B8" s="260"/>
      <c r="C8" s="260"/>
      <c r="D8" s="260"/>
      <c r="E8" s="260"/>
      <c r="F8" s="260"/>
      <c r="G8" s="260"/>
      <c r="H8" s="260"/>
      <c r="I8" s="260"/>
      <c r="J8" s="73"/>
      <c r="K8" s="73"/>
      <c r="L8" s="73"/>
    </row>
    <row r="9" spans="1:12" ht="41.4">
      <c r="A9" s="85" t="s">
        <v>64</v>
      </c>
      <c r="B9" s="85" t="s">
        <v>390</v>
      </c>
      <c r="C9" s="85" t="s">
        <v>391</v>
      </c>
      <c r="D9" s="85" t="s">
        <v>392</v>
      </c>
      <c r="E9" s="85" t="s">
        <v>393</v>
      </c>
      <c r="F9" s="85" t="s">
        <v>394</v>
      </c>
      <c r="G9" s="85" t="s">
        <v>395</v>
      </c>
      <c r="H9" s="85" t="s">
        <v>416</v>
      </c>
      <c r="I9" s="85" t="s">
        <v>396</v>
      </c>
      <c r="J9" s="85" t="s">
        <v>397</v>
      </c>
      <c r="K9" s="85" t="s">
        <v>398</v>
      </c>
      <c r="L9" s="85" t="s">
        <v>293</v>
      </c>
    </row>
    <row r="10" spans="1:12" ht="41.4">
      <c r="A10" s="93">
        <v>1</v>
      </c>
      <c r="B10" s="350" t="s">
        <v>1183</v>
      </c>
      <c r="C10" s="562" t="s">
        <v>1184</v>
      </c>
      <c r="D10" s="93">
        <v>402005316</v>
      </c>
      <c r="E10" s="93" t="s">
        <v>1185</v>
      </c>
      <c r="F10" s="93"/>
      <c r="G10" s="93"/>
      <c r="H10" s="93"/>
      <c r="I10" s="93"/>
      <c r="J10" s="4"/>
      <c r="K10" s="563">
        <v>361669.07</v>
      </c>
      <c r="L10" s="564" t="s">
        <v>1186</v>
      </c>
    </row>
    <row r="11" spans="1:12" ht="41.4">
      <c r="A11" s="93">
        <v>2</v>
      </c>
      <c r="B11" s="350" t="s">
        <v>1183</v>
      </c>
      <c r="C11" s="562" t="s">
        <v>1184</v>
      </c>
      <c r="D11" s="93">
        <v>402005316</v>
      </c>
      <c r="E11" s="93" t="s">
        <v>1185</v>
      </c>
      <c r="F11" s="93"/>
      <c r="G11" s="93"/>
      <c r="H11" s="93"/>
      <c r="I11" s="93"/>
      <c r="J11" s="4"/>
      <c r="K11" s="563">
        <v>20000</v>
      </c>
      <c r="L11" s="564" t="s">
        <v>1187</v>
      </c>
    </row>
    <row r="12" spans="1:12" ht="41.4">
      <c r="A12" s="93">
        <v>3</v>
      </c>
      <c r="B12" s="350" t="s">
        <v>322</v>
      </c>
      <c r="C12" s="565" t="s">
        <v>1188</v>
      </c>
      <c r="D12" s="566" t="s">
        <v>1189</v>
      </c>
      <c r="E12" s="93" t="s">
        <v>1185</v>
      </c>
      <c r="F12" s="82"/>
      <c r="G12" s="82"/>
      <c r="H12" s="82"/>
      <c r="I12" s="82"/>
      <c r="J12" s="4"/>
      <c r="K12" s="563">
        <v>1125</v>
      </c>
      <c r="L12" s="564" t="s">
        <v>1186</v>
      </c>
    </row>
    <row r="13" spans="1:12" ht="110.4">
      <c r="A13" s="93">
        <v>4</v>
      </c>
      <c r="B13" s="350" t="s">
        <v>322</v>
      </c>
      <c r="C13" s="565" t="s">
        <v>1190</v>
      </c>
      <c r="D13" s="566" t="s">
        <v>1191</v>
      </c>
      <c r="E13" s="93" t="s">
        <v>1185</v>
      </c>
      <c r="F13" s="82"/>
      <c r="G13" s="82"/>
      <c r="H13" s="82"/>
      <c r="I13" s="82"/>
      <c r="J13" s="4"/>
      <c r="K13" s="563">
        <v>975.76</v>
      </c>
      <c r="L13" s="564" t="s">
        <v>1192</v>
      </c>
    </row>
    <row r="14" spans="1:12" ht="41.4">
      <c r="A14" s="93">
        <v>5</v>
      </c>
      <c r="B14" s="350" t="s">
        <v>1183</v>
      </c>
      <c r="C14" s="562" t="s">
        <v>1184</v>
      </c>
      <c r="D14" s="93">
        <v>402005316</v>
      </c>
      <c r="E14" s="93" t="s">
        <v>1193</v>
      </c>
      <c r="F14" s="93"/>
      <c r="G14" s="93"/>
      <c r="H14" s="93" t="s">
        <v>1193</v>
      </c>
      <c r="I14" s="93"/>
      <c r="J14" s="4"/>
      <c r="K14" s="567">
        <v>30000</v>
      </c>
      <c r="L14" s="564" t="s">
        <v>1194</v>
      </c>
    </row>
    <row r="15" spans="1:12" ht="41.4">
      <c r="A15" s="93">
        <v>6</v>
      </c>
      <c r="B15" s="350" t="s">
        <v>322</v>
      </c>
      <c r="C15" s="562" t="s">
        <v>1184</v>
      </c>
      <c r="D15" s="93">
        <v>402005316</v>
      </c>
      <c r="E15" s="93" t="s">
        <v>1193</v>
      </c>
      <c r="F15" s="82"/>
      <c r="G15" s="82"/>
      <c r="H15" s="93" t="s">
        <v>1193</v>
      </c>
      <c r="I15" s="82"/>
      <c r="J15" s="4"/>
      <c r="K15" s="567">
        <v>49203.519999999997</v>
      </c>
      <c r="L15" s="564" t="s">
        <v>1195</v>
      </c>
    </row>
    <row r="16" spans="1:12" ht="82.8">
      <c r="A16" s="93">
        <v>7</v>
      </c>
      <c r="B16" s="350" t="s">
        <v>322</v>
      </c>
      <c r="C16" s="565" t="s">
        <v>1196</v>
      </c>
      <c r="D16" s="564">
        <v>405283562</v>
      </c>
      <c r="E16" s="93" t="s">
        <v>1193</v>
      </c>
      <c r="F16" s="82"/>
      <c r="G16" s="82"/>
      <c r="H16" s="93" t="s">
        <v>1193</v>
      </c>
      <c r="I16" s="82"/>
      <c r="J16" s="4"/>
      <c r="K16" s="567">
        <v>2500</v>
      </c>
      <c r="L16" s="564" t="s">
        <v>1197</v>
      </c>
    </row>
    <row r="17" spans="1:12" ht="41.4">
      <c r="A17" s="93">
        <v>8</v>
      </c>
      <c r="B17" s="350" t="s">
        <v>322</v>
      </c>
      <c r="C17" s="565" t="s">
        <v>1198</v>
      </c>
      <c r="D17" s="564">
        <v>204558629</v>
      </c>
      <c r="E17" s="93" t="s">
        <v>1193</v>
      </c>
      <c r="F17" s="82"/>
      <c r="G17" s="82"/>
      <c r="H17" s="93" t="s">
        <v>1193</v>
      </c>
      <c r="I17" s="82"/>
      <c r="J17" s="4"/>
      <c r="K17" s="568">
        <v>31157</v>
      </c>
      <c r="L17" s="564" t="s">
        <v>1199</v>
      </c>
    </row>
    <row r="18" spans="1:12" ht="41.4">
      <c r="A18" s="93">
        <v>9</v>
      </c>
      <c r="B18" s="350" t="s">
        <v>1200</v>
      </c>
      <c r="C18" s="565" t="s">
        <v>1201</v>
      </c>
      <c r="D18" s="564">
        <v>405332055</v>
      </c>
      <c r="E18" s="93" t="s">
        <v>1193</v>
      </c>
      <c r="F18" s="82"/>
      <c r="G18" s="82"/>
      <c r="H18" s="93" t="s">
        <v>1193</v>
      </c>
      <c r="I18" s="82"/>
      <c r="J18" s="4"/>
      <c r="K18" s="33">
        <v>10000</v>
      </c>
      <c r="L18" s="564" t="s">
        <v>1195</v>
      </c>
    </row>
    <row r="19" spans="1:12" ht="55.2">
      <c r="A19" s="93">
        <v>10</v>
      </c>
      <c r="B19" s="350" t="s">
        <v>1200</v>
      </c>
      <c r="C19" s="565" t="s">
        <v>1202</v>
      </c>
      <c r="D19" s="564">
        <v>404559517</v>
      </c>
      <c r="E19" s="93" t="s">
        <v>1193</v>
      </c>
      <c r="F19" s="82"/>
      <c r="G19" s="82"/>
      <c r="H19" s="93" t="s">
        <v>1193</v>
      </c>
      <c r="I19" s="82"/>
      <c r="J19" s="4"/>
      <c r="K19" s="33">
        <v>15000</v>
      </c>
      <c r="L19" s="564" t="s">
        <v>1203</v>
      </c>
    </row>
    <row r="20" spans="1:12" ht="41.4">
      <c r="A20" s="93">
        <v>11</v>
      </c>
      <c r="B20" s="350" t="s">
        <v>1183</v>
      </c>
      <c r="C20" s="565" t="s">
        <v>1204</v>
      </c>
      <c r="D20" s="564">
        <v>204873388</v>
      </c>
      <c r="E20" s="93" t="s">
        <v>1193</v>
      </c>
      <c r="F20" s="82"/>
      <c r="G20" s="82"/>
      <c r="H20" s="93" t="s">
        <v>1193</v>
      </c>
      <c r="I20" s="82"/>
      <c r="J20" s="4"/>
      <c r="K20" s="569">
        <v>15570</v>
      </c>
      <c r="L20" s="82"/>
    </row>
    <row r="21" spans="1:12" ht="41.4">
      <c r="A21" s="93">
        <v>12</v>
      </c>
      <c r="B21" s="350" t="s">
        <v>322</v>
      </c>
      <c r="C21" s="565" t="s">
        <v>1205</v>
      </c>
      <c r="D21" s="564">
        <v>400059351</v>
      </c>
      <c r="E21" s="93" t="s">
        <v>1193</v>
      </c>
      <c r="F21" s="82"/>
      <c r="G21" s="82"/>
      <c r="H21" s="93" t="s">
        <v>1193</v>
      </c>
      <c r="I21" s="82"/>
      <c r="J21" s="4"/>
      <c r="K21" s="563">
        <v>277.89999999999998</v>
      </c>
      <c r="L21" s="564" t="s">
        <v>1206</v>
      </c>
    </row>
    <row r="22" spans="1:12" ht="55.2">
      <c r="A22" s="93">
        <v>13</v>
      </c>
      <c r="B22" s="350" t="s">
        <v>322</v>
      </c>
      <c r="C22" s="565" t="s">
        <v>1207</v>
      </c>
      <c r="D22" s="564">
        <v>417888227</v>
      </c>
      <c r="E22" s="93" t="s">
        <v>1193</v>
      </c>
      <c r="F22" s="82"/>
      <c r="G22" s="82"/>
      <c r="H22" s="93" t="s">
        <v>1193</v>
      </c>
      <c r="I22" s="82"/>
      <c r="J22" s="4"/>
      <c r="K22" s="563">
        <v>350</v>
      </c>
      <c r="L22" s="564" t="s">
        <v>1208</v>
      </c>
    </row>
    <row r="23" spans="1:12" ht="82.8">
      <c r="A23" s="93">
        <v>14</v>
      </c>
      <c r="B23" s="350" t="s">
        <v>322</v>
      </c>
      <c r="C23" s="565" t="s">
        <v>1209</v>
      </c>
      <c r="D23" s="564">
        <v>218057224</v>
      </c>
      <c r="E23" s="93" t="s">
        <v>1193</v>
      </c>
      <c r="F23" s="82"/>
      <c r="G23" s="82"/>
      <c r="H23" s="93" t="s">
        <v>1193</v>
      </c>
      <c r="I23" s="82"/>
      <c r="J23" s="4"/>
      <c r="K23" s="563">
        <v>300</v>
      </c>
      <c r="L23" s="564" t="s">
        <v>1210</v>
      </c>
    </row>
    <row r="24" spans="1:12" ht="82.8">
      <c r="A24" s="93">
        <v>15</v>
      </c>
      <c r="B24" s="350" t="s">
        <v>322</v>
      </c>
      <c r="C24" s="565" t="s">
        <v>1211</v>
      </c>
      <c r="D24" s="564">
        <v>237111086</v>
      </c>
      <c r="E24" s="93" t="s">
        <v>1193</v>
      </c>
      <c r="F24" s="82"/>
      <c r="G24" s="82"/>
      <c r="H24" s="93" t="s">
        <v>1193</v>
      </c>
      <c r="I24" s="82"/>
      <c r="J24" s="4"/>
      <c r="K24" s="563">
        <v>21000</v>
      </c>
      <c r="L24" s="564" t="s">
        <v>1212</v>
      </c>
    </row>
    <row r="25" spans="1:12" ht="110.4">
      <c r="A25" s="93">
        <v>16</v>
      </c>
      <c r="B25" s="350" t="s">
        <v>322</v>
      </c>
      <c r="C25" s="565" t="s">
        <v>1213</v>
      </c>
      <c r="D25" s="564">
        <v>57001009695</v>
      </c>
      <c r="E25" s="93" t="s">
        <v>1193</v>
      </c>
      <c r="F25" s="82"/>
      <c r="G25" s="82"/>
      <c r="H25" s="93" t="s">
        <v>1193</v>
      </c>
      <c r="I25" s="82"/>
      <c r="J25" s="4"/>
      <c r="K25" s="563">
        <v>1400</v>
      </c>
      <c r="L25" s="564" t="s">
        <v>1214</v>
      </c>
    </row>
    <row r="26" spans="1:12" ht="41.4">
      <c r="A26" s="93">
        <v>17</v>
      </c>
      <c r="B26" s="350" t="s">
        <v>1215</v>
      </c>
      <c r="C26" s="565" t="s">
        <v>1216</v>
      </c>
      <c r="D26" s="564">
        <v>404384395</v>
      </c>
      <c r="E26" s="93" t="s">
        <v>1193</v>
      </c>
      <c r="F26" s="82"/>
      <c r="G26" s="82"/>
      <c r="H26" s="93" t="s">
        <v>1193</v>
      </c>
      <c r="I26" s="82"/>
      <c r="J26" s="4"/>
      <c r="K26" s="569">
        <v>10000</v>
      </c>
      <c r="L26" s="564"/>
    </row>
    <row r="27" spans="1:12" ht="41.4">
      <c r="A27" s="93">
        <v>18</v>
      </c>
      <c r="B27" s="350" t="s">
        <v>1217</v>
      </c>
      <c r="C27" s="562" t="s">
        <v>1218</v>
      </c>
      <c r="D27" s="570"/>
      <c r="E27" s="93" t="s">
        <v>1193</v>
      </c>
      <c r="F27" s="93"/>
      <c r="G27" s="93"/>
      <c r="H27" s="93" t="s">
        <v>1193</v>
      </c>
      <c r="I27" s="93"/>
      <c r="J27" s="4"/>
      <c r="K27" s="571">
        <f>69788.81-292.39</f>
        <v>69496.42</v>
      </c>
    </row>
    <row r="28" spans="1:12" ht="138">
      <c r="A28" s="93">
        <v>19</v>
      </c>
      <c r="B28" s="350" t="s">
        <v>322</v>
      </c>
      <c r="C28" s="565" t="s">
        <v>1219</v>
      </c>
      <c r="D28" s="572" t="s">
        <v>1220</v>
      </c>
      <c r="E28" s="93" t="s">
        <v>1193</v>
      </c>
      <c r="F28" s="82"/>
      <c r="G28" s="82"/>
      <c r="H28" s="93" t="s">
        <v>1193</v>
      </c>
      <c r="I28" s="82"/>
      <c r="J28" s="4"/>
      <c r="K28" s="563">
        <v>13920.92</v>
      </c>
      <c r="L28" s="564" t="s">
        <v>1221</v>
      </c>
    </row>
    <row r="29" spans="1:12" ht="41.4">
      <c r="A29" s="93">
        <v>20</v>
      </c>
      <c r="B29" s="350" t="s">
        <v>322</v>
      </c>
      <c r="C29" s="573" t="s">
        <v>1222</v>
      </c>
      <c r="D29" s="574">
        <v>205284789</v>
      </c>
      <c r="E29" s="93" t="s">
        <v>1193</v>
      </c>
      <c r="F29" s="82"/>
      <c r="G29" s="82"/>
      <c r="H29" s="93" t="s">
        <v>1193</v>
      </c>
      <c r="I29" s="82"/>
      <c r="J29" s="4"/>
      <c r="K29" s="563">
        <v>16186</v>
      </c>
      <c r="L29" s="564" t="s">
        <v>1223</v>
      </c>
    </row>
    <row r="30" spans="1:12" ht="41.4">
      <c r="A30" s="93">
        <v>21</v>
      </c>
      <c r="B30" s="350" t="s">
        <v>1215</v>
      </c>
      <c r="C30" s="573" t="s">
        <v>1224</v>
      </c>
      <c r="D30" s="575">
        <v>400272502</v>
      </c>
      <c r="E30" s="93" t="s">
        <v>1193</v>
      </c>
      <c r="F30" s="82"/>
      <c r="G30" s="82"/>
      <c r="H30" s="93" t="s">
        <v>1193</v>
      </c>
      <c r="I30" s="82"/>
      <c r="J30" s="4"/>
      <c r="K30" s="563">
        <v>1500</v>
      </c>
      <c r="L30" s="564" t="s">
        <v>1225</v>
      </c>
    </row>
    <row r="31" spans="1:12" ht="41.4">
      <c r="A31" s="93">
        <v>22</v>
      </c>
      <c r="B31" s="350" t="s">
        <v>322</v>
      </c>
      <c r="C31" s="576" t="s">
        <v>1226</v>
      </c>
      <c r="D31" s="577" t="s">
        <v>1227</v>
      </c>
      <c r="E31" s="93" t="s">
        <v>1193</v>
      </c>
      <c r="F31" s="82"/>
      <c r="G31" s="82"/>
      <c r="H31" s="93" t="s">
        <v>1193</v>
      </c>
      <c r="I31" s="82"/>
      <c r="J31" s="4"/>
      <c r="K31" s="563">
        <v>400</v>
      </c>
      <c r="L31" s="564" t="s">
        <v>1228</v>
      </c>
    </row>
    <row r="32" spans="1:12" ht="55.2">
      <c r="A32" s="93">
        <v>23</v>
      </c>
      <c r="B32" s="350" t="s">
        <v>322</v>
      </c>
      <c r="C32" s="578" t="s">
        <v>1229</v>
      </c>
      <c r="D32" s="577" t="s">
        <v>1230</v>
      </c>
      <c r="E32" s="93" t="s">
        <v>1193</v>
      </c>
      <c r="F32" s="82"/>
      <c r="G32" s="82"/>
      <c r="H32" s="93" t="s">
        <v>1193</v>
      </c>
      <c r="I32" s="82"/>
      <c r="J32" s="4"/>
      <c r="K32" s="563">
        <v>12207.25</v>
      </c>
      <c r="L32" s="564" t="s">
        <v>1231</v>
      </c>
    </row>
    <row r="33" spans="1:12" ht="55.2">
      <c r="A33" s="93">
        <v>24</v>
      </c>
      <c r="B33" s="350" t="s">
        <v>1200</v>
      </c>
      <c r="C33" s="565" t="s">
        <v>1232</v>
      </c>
      <c r="D33" s="579">
        <v>208149859</v>
      </c>
      <c r="E33" s="93" t="s">
        <v>1193</v>
      </c>
      <c r="F33" s="82"/>
      <c r="G33" s="82"/>
      <c r="H33" s="93" t="s">
        <v>1193</v>
      </c>
      <c r="I33" s="82"/>
      <c r="J33" s="4"/>
      <c r="K33" s="563">
        <v>8000</v>
      </c>
      <c r="L33" s="564" t="s">
        <v>1233</v>
      </c>
    </row>
    <row r="34" spans="1:12" ht="55.2">
      <c r="A34" s="93">
        <v>25</v>
      </c>
      <c r="B34" s="350" t="s">
        <v>1200</v>
      </c>
      <c r="C34" s="565" t="s">
        <v>1234</v>
      </c>
      <c r="D34" s="579">
        <v>402064564</v>
      </c>
      <c r="E34" s="93" t="s">
        <v>1193</v>
      </c>
      <c r="F34" s="82"/>
      <c r="G34" s="82"/>
      <c r="H34" s="93" t="s">
        <v>1193</v>
      </c>
      <c r="I34" s="82"/>
      <c r="J34" s="4"/>
      <c r="K34" s="563">
        <v>13655</v>
      </c>
      <c r="L34" s="564" t="s">
        <v>1233</v>
      </c>
    </row>
    <row r="35" spans="1:12" ht="41.4">
      <c r="A35" s="93">
        <v>26</v>
      </c>
      <c r="B35" s="350" t="s">
        <v>322</v>
      </c>
      <c r="C35" s="565" t="s">
        <v>1235</v>
      </c>
      <c r="D35" s="579">
        <v>400184304</v>
      </c>
      <c r="E35" s="93" t="s">
        <v>1193</v>
      </c>
      <c r="F35" s="82"/>
      <c r="G35" s="82"/>
      <c r="H35" s="93" t="s">
        <v>1193</v>
      </c>
      <c r="I35" s="82"/>
      <c r="J35" s="4"/>
      <c r="K35" s="563">
        <v>212</v>
      </c>
      <c r="L35" s="564" t="s">
        <v>1236</v>
      </c>
    </row>
    <row r="36" spans="1:12" ht="55.2">
      <c r="A36" s="93">
        <v>27</v>
      </c>
      <c r="B36" s="350" t="s">
        <v>322</v>
      </c>
      <c r="C36" s="565" t="s">
        <v>1237</v>
      </c>
      <c r="D36" s="579">
        <v>415098094</v>
      </c>
      <c r="E36" s="93" t="s">
        <v>1193</v>
      </c>
      <c r="F36" s="82"/>
      <c r="G36" s="82"/>
      <c r="H36" s="93" t="s">
        <v>1193</v>
      </c>
      <c r="I36" s="82"/>
      <c r="J36" s="4"/>
      <c r="K36" s="563">
        <v>3500</v>
      </c>
      <c r="L36" s="564" t="s">
        <v>1238</v>
      </c>
    </row>
    <row r="37" spans="1:12" ht="41.4">
      <c r="A37" s="93">
        <v>28</v>
      </c>
      <c r="B37" s="350" t="s">
        <v>322</v>
      </c>
      <c r="C37" s="565" t="s">
        <v>1239</v>
      </c>
      <c r="D37" s="579">
        <v>60001140732</v>
      </c>
      <c r="E37" s="93" t="s">
        <v>1193</v>
      </c>
      <c r="F37" s="82"/>
      <c r="G37" s="82"/>
      <c r="H37" s="93" t="s">
        <v>1193</v>
      </c>
      <c r="I37" s="82"/>
      <c r="J37" s="4"/>
      <c r="K37" s="563">
        <v>2250.5</v>
      </c>
      <c r="L37" s="564" t="s">
        <v>1240</v>
      </c>
    </row>
    <row r="38" spans="1:12" ht="41.4">
      <c r="A38" s="93">
        <v>29</v>
      </c>
      <c r="B38" s="350" t="s">
        <v>322</v>
      </c>
      <c r="C38" s="565" t="s">
        <v>1241</v>
      </c>
      <c r="D38" s="579">
        <v>19001106510</v>
      </c>
      <c r="E38" s="93" t="s">
        <v>1193</v>
      </c>
      <c r="F38" s="82"/>
      <c r="G38" s="82"/>
      <c r="H38" s="93" t="s">
        <v>1193</v>
      </c>
      <c r="I38" s="82"/>
      <c r="J38" s="4"/>
      <c r="K38" s="563">
        <v>1650</v>
      </c>
      <c r="L38" s="564" t="s">
        <v>1242</v>
      </c>
    </row>
    <row r="39" spans="1:12" ht="55.2">
      <c r="A39" s="93">
        <v>30</v>
      </c>
      <c r="B39" s="350" t="s">
        <v>322</v>
      </c>
      <c r="C39" s="565" t="s">
        <v>1243</v>
      </c>
      <c r="D39" s="579">
        <v>61001058184</v>
      </c>
      <c r="E39" s="93" t="s">
        <v>1193</v>
      </c>
      <c r="F39" s="82"/>
      <c r="G39" s="82"/>
      <c r="H39" s="93" t="s">
        <v>1193</v>
      </c>
      <c r="I39" s="82"/>
      <c r="J39" s="4"/>
      <c r="K39" s="580">
        <v>5471</v>
      </c>
      <c r="L39" s="564" t="s">
        <v>1238</v>
      </c>
    </row>
    <row r="40" spans="1:12" ht="55.2">
      <c r="A40" s="93">
        <v>31</v>
      </c>
      <c r="B40" s="350" t="s">
        <v>322</v>
      </c>
      <c r="C40" s="350" t="s">
        <v>1244</v>
      </c>
      <c r="D40" s="564">
        <v>61006019822</v>
      </c>
      <c r="E40" s="93" t="s">
        <v>1193</v>
      </c>
      <c r="F40" s="82"/>
      <c r="G40" s="82"/>
      <c r="H40" s="93" t="s">
        <v>1193</v>
      </c>
      <c r="I40" s="82"/>
      <c r="J40" s="4"/>
      <c r="K40" s="563">
        <v>12460</v>
      </c>
      <c r="L40" s="564" t="s">
        <v>1238</v>
      </c>
    </row>
    <row r="41" spans="1:12" ht="55.2">
      <c r="A41" s="93">
        <v>32</v>
      </c>
      <c r="B41" s="350" t="s">
        <v>322</v>
      </c>
      <c r="C41" s="350" t="s">
        <v>1245</v>
      </c>
      <c r="D41" s="564">
        <v>33001024670</v>
      </c>
      <c r="E41" s="93" t="s">
        <v>1193</v>
      </c>
      <c r="F41" s="82"/>
      <c r="G41" s="82"/>
      <c r="H41" s="93" t="s">
        <v>1193</v>
      </c>
      <c r="I41" s="82"/>
      <c r="J41" s="4"/>
      <c r="K41" s="563">
        <v>3366</v>
      </c>
      <c r="L41" s="564" t="s">
        <v>1238</v>
      </c>
    </row>
    <row r="42" spans="1:12" ht="46.2">
      <c r="A42" s="93">
        <v>33</v>
      </c>
      <c r="B42" s="350" t="s">
        <v>322</v>
      </c>
      <c r="C42" s="350" t="s">
        <v>1246</v>
      </c>
      <c r="D42" s="564">
        <v>412747112</v>
      </c>
      <c r="E42" s="93" t="s">
        <v>1193</v>
      </c>
      <c r="F42" s="82"/>
      <c r="G42" s="82"/>
      <c r="H42" s="93" t="s">
        <v>1193</v>
      </c>
      <c r="I42" s="82"/>
      <c r="J42" s="4"/>
      <c r="K42" s="563">
        <f>2940+2350</f>
        <v>5290</v>
      </c>
      <c r="L42" s="581" t="s">
        <v>1247</v>
      </c>
    </row>
    <row r="43" spans="1:12" ht="82.8">
      <c r="A43" s="93">
        <v>34</v>
      </c>
      <c r="B43" s="350" t="s">
        <v>322</v>
      </c>
      <c r="C43" s="565" t="s">
        <v>1248</v>
      </c>
      <c r="D43" s="564">
        <v>404379294</v>
      </c>
      <c r="E43" s="93" t="s">
        <v>1193</v>
      </c>
      <c r="F43" s="82"/>
      <c r="G43" s="82"/>
      <c r="H43" s="93" t="s">
        <v>1193</v>
      </c>
      <c r="I43" s="82"/>
      <c r="J43" s="4"/>
      <c r="K43" s="563">
        <v>3450</v>
      </c>
      <c r="L43" s="564" t="s">
        <v>1249</v>
      </c>
    </row>
    <row r="44" spans="1:12" ht="82.8">
      <c r="A44" s="93">
        <v>35</v>
      </c>
      <c r="B44" s="350" t="s">
        <v>322</v>
      </c>
      <c r="C44" s="565" t="s">
        <v>1250</v>
      </c>
      <c r="D44" s="564">
        <v>205262936</v>
      </c>
      <c r="E44" s="93" t="s">
        <v>1193</v>
      </c>
      <c r="F44" s="82"/>
      <c r="G44" s="82"/>
      <c r="H44" s="93" t="s">
        <v>1193</v>
      </c>
      <c r="I44" s="82"/>
      <c r="J44" s="4"/>
      <c r="K44" s="563">
        <v>850</v>
      </c>
      <c r="L44" s="564" t="s">
        <v>1249</v>
      </c>
    </row>
    <row r="45" spans="1:12" ht="13.8">
      <c r="A45" s="93">
        <v>36</v>
      </c>
      <c r="B45" s="350"/>
      <c r="C45" s="82"/>
      <c r="D45" s="82"/>
      <c r="E45" s="82"/>
      <c r="F45" s="82"/>
      <c r="G45" s="82"/>
      <c r="H45" s="82"/>
      <c r="I45" s="82"/>
      <c r="J45" s="4"/>
      <c r="K45" s="4"/>
      <c r="L45" s="82"/>
    </row>
    <row r="46" spans="1:12" ht="13.8">
      <c r="A46" s="93">
        <v>37</v>
      </c>
      <c r="B46" s="350"/>
      <c r="C46" s="82"/>
      <c r="D46" s="82"/>
      <c r="E46" s="82"/>
      <c r="F46" s="82"/>
      <c r="G46" s="82"/>
      <c r="H46" s="82"/>
      <c r="I46" s="82"/>
      <c r="J46" s="4"/>
      <c r="K46" s="4"/>
      <c r="L46" s="82"/>
    </row>
    <row r="47" spans="1:12" ht="13.8">
      <c r="A47" s="93">
        <v>38</v>
      </c>
      <c r="B47" s="350"/>
      <c r="C47" s="82"/>
      <c r="D47" s="82"/>
      <c r="E47" s="82"/>
      <c r="F47" s="82"/>
      <c r="G47" s="82"/>
      <c r="H47" s="82"/>
      <c r="I47" s="82"/>
      <c r="J47" s="4"/>
      <c r="K47" s="4"/>
      <c r="L47" s="82"/>
    </row>
    <row r="48" spans="1:12" ht="13.8">
      <c r="A48" s="93">
        <v>39</v>
      </c>
      <c r="B48" s="350"/>
      <c r="C48" s="82"/>
      <c r="D48" s="82"/>
      <c r="E48" s="82"/>
      <c r="F48" s="82"/>
      <c r="G48" s="82"/>
      <c r="H48" s="82"/>
      <c r="I48" s="82"/>
      <c r="J48" s="4"/>
      <c r="K48" s="4"/>
      <c r="L48" s="82"/>
    </row>
    <row r="49" spans="1:12" ht="13.8">
      <c r="A49" s="82"/>
      <c r="B49" s="350"/>
      <c r="C49" s="94"/>
      <c r="D49" s="94"/>
      <c r="E49" s="94"/>
      <c r="F49" s="94"/>
      <c r="G49" s="82"/>
      <c r="H49" s="82"/>
      <c r="I49" s="82"/>
      <c r="J49" s="82" t="s">
        <v>399</v>
      </c>
      <c r="K49" s="702">
        <f>SUM(K10:K48)</f>
        <v>744393.3400000002</v>
      </c>
      <c r="L49" s="82"/>
    </row>
    <row r="50" spans="1:12" ht="13.8">
      <c r="A50" s="167"/>
      <c r="B50" s="167"/>
      <c r="C50" s="167"/>
      <c r="D50" s="167"/>
      <c r="E50" s="167"/>
      <c r="F50" s="167"/>
      <c r="G50" s="167"/>
      <c r="H50" s="167"/>
      <c r="I50" s="167"/>
      <c r="J50" s="167"/>
      <c r="K50" s="144"/>
    </row>
    <row r="51" spans="1:12" ht="26.25" customHeight="1">
      <c r="A51" s="757" t="s">
        <v>501</v>
      </c>
      <c r="B51" s="757"/>
      <c r="C51" s="757"/>
      <c r="D51" s="757"/>
      <c r="E51" s="757"/>
      <c r="F51" s="757"/>
      <c r="G51" s="757"/>
      <c r="H51" s="757"/>
      <c r="I51" s="757"/>
      <c r="J51" s="757"/>
      <c r="K51" s="757"/>
      <c r="L51" s="757"/>
    </row>
    <row r="52" spans="1:12" ht="13.8">
      <c r="A52" s="749" t="s">
        <v>462</v>
      </c>
      <c r="B52" s="749"/>
      <c r="C52" s="749"/>
      <c r="D52" s="749"/>
      <c r="E52" s="749"/>
      <c r="F52" s="749"/>
      <c r="G52" s="749"/>
      <c r="H52" s="749"/>
      <c r="I52" s="749"/>
      <c r="J52" s="749"/>
      <c r="K52" s="749"/>
      <c r="L52" s="749"/>
    </row>
    <row r="53" spans="1:12" ht="13.8">
      <c r="A53" s="749" t="s">
        <v>483</v>
      </c>
      <c r="B53" s="749"/>
      <c r="C53" s="749"/>
      <c r="D53" s="749"/>
      <c r="E53" s="749"/>
      <c r="F53" s="749"/>
      <c r="G53" s="749"/>
      <c r="H53" s="749"/>
      <c r="I53" s="749"/>
      <c r="J53" s="749"/>
      <c r="K53" s="749"/>
      <c r="L53" s="749"/>
    </row>
    <row r="54" spans="1:12" ht="13.8">
      <c r="A54" s="749" t="s">
        <v>471</v>
      </c>
      <c r="B54" s="749"/>
      <c r="C54" s="749"/>
      <c r="D54" s="749"/>
      <c r="E54" s="749"/>
      <c r="F54" s="749"/>
      <c r="G54" s="749"/>
      <c r="H54" s="749"/>
      <c r="I54" s="749"/>
      <c r="J54" s="749"/>
      <c r="K54" s="749"/>
      <c r="L54" s="749"/>
    </row>
    <row r="55" spans="1:12" ht="34.5" customHeight="1">
      <c r="A55" s="750" t="s">
        <v>464</v>
      </c>
      <c r="B55" s="750"/>
      <c r="C55" s="750"/>
      <c r="D55" s="750"/>
      <c r="E55" s="750"/>
      <c r="F55" s="750"/>
      <c r="G55" s="750"/>
      <c r="H55" s="750"/>
      <c r="I55" s="750"/>
      <c r="J55" s="750"/>
      <c r="K55" s="750"/>
      <c r="L55" s="750"/>
    </row>
    <row r="56" spans="1:12" s="298" customFormat="1" ht="15" customHeight="1">
      <c r="A56" s="766"/>
      <c r="B56" s="766"/>
      <c r="C56" s="766"/>
      <c r="D56" s="766"/>
      <c r="E56" s="766"/>
      <c r="F56" s="766"/>
      <c r="G56" s="766"/>
      <c r="H56" s="766"/>
      <c r="I56" s="766"/>
      <c r="J56" s="766"/>
      <c r="K56" s="766"/>
      <c r="L56" s="766"/>
    </row>
    <row r="57" spans="1:12" ht="13.8">
      <c r="A57" s="753" t="s">
        <v>93</v>
      </c>
      <c r="B57" s="753"/>
      <c r="C57" s="351"/>
      <c r="D57" s="352"/>
      <c r="E57" s="352"/>
      <c r="F57" s="351"/>
      <c r="G57" s="351"/>
      <c r="H57" s="351"/>
      <c r="I57" s="351"/>
      <c r="J57" s="351"/>
      <c r="K57" s="144"/>
    </row>
    <row r="58" spans="1:12" ht="13.8">
      <c r="A58" s="351"/>
      <c r="B58" s="352"/>
      <c r="C58" s="351"/>
      <c r="D58" s="352"/>
      <c r="E58" s="352"/>
      <c r="F58" s="351"/>
      <c r="G58" s="351"/>
      <c r="H58" s="351"/>
      <c r="I58" s="351"/>
      <c r="J58" s="353"/>
      <c r="K58" s="144"/>
    </row>
    <row r="59" spans="1:12" ht="13.8">
      <c r="A59" s="351"/>
      <c r="B59" s="352"/>
      <c r="C59" s="754" t="s">
        <v>248</v>
      </c>
      <c r="D59" s="754"/>
      <c r="E59" s="354"/>
      <c r="F59" s="355"/>
      <c r="G59" s="755" t="s">
        <v>400</v>
      </c>
      <c r="H59" s="755"/>
      <c r="I59" s="755"/>
      <c r="J59" s="356"/>
      <c r="K59" s="144"/>
    </row>
    <row r="60" spans="1:12" ht="13.8">
      <c r="A60" s="351"/>
      <c r="B60" s="352"/>
      <c r="C60" s="351"/>
      <c r="D60" s="352"/>
      <c r="E60" s="352"/>
      <c r="F60" s="351"/>
      <c r="G60" s="756"/>
      <c r="H60" s="756"/>
      <c r="I60" s="756"/>
      <c r="J60" s="356"/>
      <c r="K60" s="144"/>
    </row>
    <row r="61" spans="1:12" ht="13.8">
      <c r="A61" s="351"/>
      <c r="B61" s="352"/>
      <c r="C61" s="751" t="s">
        <v>123</v>
      </c>
      <c r="D61" s="751"/>
      <c r="E61" s="354"/>
      <c r="F61" s="355"/>
      <c r="G61" s="351"/>
      <c r="H61" s="351"/>
      <c r="I61" s="351"/>
      <c r="J61" s="351"/>
      <c r="K61" s="144"/>
    </row>
  </sheetData>
  <autoFilter ref="A9:L49"/>
  <mergeCells count="12">
    <mergeCell ref="C61:D61"/>
    <mergeCell ref="A2:D2"/>
    <mergeCell ref="K3:L3"/>
    <mergeCell ref="A57:B57"/>
    <mergeCell ref="C59:D59"/>
    <mergeCell ref="G59:I60"/>
    <mergeCell ref="A51:L51"/>
    <mergeCell ref="A52:L52"/>
    <mergeCell ref="A53:L53"/>
    <mergeCell ref="A54:L54"/>
    <mergeCell ref="A55:L55"/>
    <mergeCell ref="A56:L56"/>
  </mergeCells>
  <dataValidations count="1">
    <dataValidation type="list" allowBlank="1" showInputMessage="1" showErrorMessage="1" sqref="B10:B49 C40:C42">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topLeftCell="A40" zoomScale="80" zoomScaleNormal="100" zoomScaleSheetLayoutView="80" workbookViewId="0">
      <selection activeCell="B65" sqref="B65"/>
    </sheetView>
  </sheetViews>
  <sheetFormatPr defaultColWidth="9.109375" defaultRowHeight="13.8"/>
  <cols>
    <col min="1" max="1" width="12.88671875" style="27" customWidth="1"/>
    <col min="2" max="2" width="65.5546875" style="26" customWidth="1"/>
    <col min="3" max="4" width="14.88671875" style="2" customWidth="1"/>
    <col min="5" max="5" width="0.88671875" style="2" customWidth="1"/>
    <col min="6" max="16384" width="9.109375" style="2"/>
  </cols>
  <sheetData>
    <row r="1" spans="1:5">
      <c r="A1" s="70" t="s">
        <v>500</v>
      </c>
      <c r="B1" s="113"/>
      <c r="C1" s="767" t="s">
        <v>182</v>
      </c>
      <c r="D1" s="767"/>
      <c r="E1" s="99"/>
    </row>
    <row r="2" spans="1:5">
      <c r="A2" s="71" t="s">
        <v>124</v>
      </c>
      <c r="B2" s="113"/>
      <c r="C2" s="72"/>
      <c r="D2" s="165" t="str">
        <f>'ფორმა N1'!M2</f>
        <v>2021 წელი</v>
      </c>
      <c r="E2" s="99"/>
    </row>
    <row r="3" spans="1:5">
      <c r="A3" s="108"/>
      <c r="B3" s="113"/>
      <c r="C3" s="72"/>
      <c r="D3" s="72"/>
      <c r="E3" s="99"/>
    </row>
    <row r="4" spans="1:5">
      <c r="A4" s="71" t="str">
        <f>'ფორმა N2'!A4</f>
        <v>ანგარიშვალდებული პირის დასახელება:</v>
      </c>
      <c r="B4" s="71"/>
      <c r="C4" s="71"/>
      <c r="D4" s="71"/>
      <c r="E4" s="102"/>
    </row>
    <row r="5" spans="1:5">
      <c r="A5" s="111" t="str">
        <f>'ფორმა N1'!D4</f>
        <v>მოქალაქეთა პოლიტიკური გაერთიანება "საქართველოსთვის"</v>
      </c>
      <c r="B5" s="112"/>
      <c r="C5" s="112"/>
      <c r="D5" s="56"/>
      <c r="E5" s="102"/>
    </row>
    <row r="6" spans="1:5">
      <c r="A6" s="72"/>
      <c r="B6" s="71"/>
      <c r="C6" s="71"/>
      <c r="D6" s="71"/>
      <c r="E6" s="102"/>
    </row>
    <row r="7" spans="1:5">
      <c r="A7" s="107"/>
      <c r="B7" s="114"/>
      <c r="C7" s="115"/>
      <c r="D7" s="115"/>
      <c r="E7" s="99"/>
    </row>
    <row r="8" spans="1:5" ht="41.4">
      <c r="A8" s="116" t="s">
        <v>97</v>
      </c>
      <c r="B8" s="116" t="s">
        <v>174</v>
      </c>
      <c r="C8" s="116" t="s">
        <v>282</v>
      </c>
      <c r="D8" s="116" t="s">
        <v>238</v>
      </c>
      <c r="E8" s="99"/>
    </row>
    <row r="9" spans="1:5">
      <c r="A9" s="46"/>
      <c r="B9" s="47"/>
      <c r="C9" s="139"/>
      <c r="D9" s="139"/>
      <c r="E9" s="99"/>
    </row>
    <row r="10" spans="1:5">
      <c r="A10" s="48" t="s">
        <v>175</v>
      </c>
      <c r="B10" s="49"/>
      <c r="C10" s="117">
        <f>SUM(C11,C34)</f>
        <v>0</v>
      </c>
      <c r="D10" s="117">
        <f>SUM(D11,D34)</f>
        <v>110569.09000000003</v>
      </c>
      <c r="E10" s="99"/>
    </row>
    <row r="11" spans="1:5">
      <c r="A11" s="50" t="s">
        <v>176</v>
      </c>
      <c r="B11" s="51"/>
      <c r="C11" s="80">
        <f>SUM(C12:C32)</f>
        <v>0</v>
      </c>
      <c r="D11" s="80">
        <f>SUM(D12:D32)</f>
        <v>26.290000000037253</v>
      </c>
      <c r="E11" s="99"/>
    </row>
    <row r="12" spans="1:5">
      <c r="A12" s="54">
        <v>1110</v>
      </c>
      <c r="B12" s="53" t="s">
        <v>126</v>
      </c>
      <c r="C12" s="8"/>
      <c r="D12" s="8"/>
      <c r="E12" s="99"/>
    </row>
    <row r="13" spans="1:5">
      <c r="A13" s="54">
        <v>1120</v>
      </c>
      <c r="B13" s="53" t="s">
        <v>127</v>
      </c>
      <c r="C13" s="8"/>
      <c r="D13" s="8"/>
      <c r="E13" s="99"/>
    </row>
    <row r="14" spans="1:5">
      <c r="A14" s="54">
        <v>1211</v>
      </c>
      <c r="B14" s="53" t="s">
        <v>128</v>
      </c>
      <c r="C14" s="8"/>
      <c r="D14" s="537">
        <f>'ფორმა N7'!I10</f>
        <v>26.290000000037253</v>
      </c>
      <c r="E14" s="99"/>
    </row>
    <row r="15" spans="1:5">
      <c r="A15" s="54">
        <v>1212</v>
      </c>
      <c r="B15" s="53" t="s">
        <v>129</v>
      </c>
      <c r="C15" s="8"/>
      <c r="D15" s="8"/>
      <c r="E15" s="99"/>
    </row>
    <row r="16" spans="1:5">
      <c r="A16" s="54">
        <v>1213</v>
      </c>
      <c r="B16" s="53" t="s">
        <v>130</v>
      </c>
      <c r="C16" s="8"/>
      <c r="D16" s="8"/>
      <c r="E16" s="99"/>
    </row>
    <row r="17" spans="1:5">
      <c r="A17" s="54">
        <v>1214</v>
      </c>
      <c r="B17" s="53" t="s">
        <v>131</v>
      </c>
      <c r="C17" s="8"/>
      <c r="D17" s="8"/>
      <c r="E17" s="99"/>
    </row>
    <row r="18" spans="1:5">
      <c r="A18" s="54">
        <v>1215</v>
      </c>
      <c r="B18" s="53" t="s">
        <v>132</v>
      </c>
      <c r="C18" s="8"/>
      <c r="D18" s="8"/>
      <c r="E18" s="99"/>
    </row>
    <row r="19" spans="1:5">
      <c r="A19" s="54">
        <v>1300</v>
      </c>
      <c r="B19" s="53" t="s">
        <v>133</v>
      </c>
      <c r="C19" s="8"/>
      <c r="D19" s="8"/>
      <c r="E19" s="99"/>
    </row>
    <row r="20" spans="1:5">
      <c r="A20" s="54">
        <v>1410</v>
      </c>
      <c r="B20" s="53" t="s">
        <v>134</v>
      </c>
      <c r="C20" s="8"/>
      <c r="D20" s="8"/>
      <c r="E20" s="99"/>
    </row>
    <row r="21" spans="1:5">
      <c r="A21" s="54">
        <v>1421</v>
      </c>
      <c r="B21" s="53" t="s">
        <v>135</v>
      </c>
      <c r="C21" s="8"/>
      <c r="D21" s="8"/>
      <c r="E21" s="99"/>
    </row>
    <row r="22" spans="1:5">
      <c r="A22" s="54">
        <v>1422</v>
      </c>
      <c r="B22" s="53" t="s">
        <v>136</v>
      </c>
      <c r="C22" s="8"/>
      <c r="D22" s="8"/>
      <c r="E22" s="99"/>
    </row>
    <row r="23" spans="1:5">
      <c r="A23" s="54">
        <v>1423</v>
      </c>
      <c r="B23" s="53" t="s">
        <v>137</v>
      </c>
      <c r="C23" s="8"/>
      <c r="D23" s="8"/>
      <c r="E23" s="99"/>
    </row>
    <row r="24" spans="1:5">
      <c r="A24" s="54">
        <v>1431</v>
      </c>
      <c r="B24" s="53" t="s">
        <v>138</v>
      </c>
      <c r="C24" s="8"/>
      <c r="D24" s="8"/>
      <c r="E24" s="99"/>
    </row>
    <row r="25" spans="1:5">
      <c r="A25" s="54">
        <v>1432</v>
      </c>
      <c r="B25" s="53" t="s">
        <v>139</v>
      </c>
      <c r="C25" s="8"/>
      <c r="D25" s="8"/>
      <c r="E25" s="99"/>
    </row>
    <row r="26" spans="1:5">
      <c r="A26" s="54">
        <v>1433</v>
      </c>
      <c r="B26" s="53" t="s">
        <v>140</v>
      </c>
      <c r="C26" s="8"/>
      <c r="D26" s="8"/>
      <c r="E26" s="99"/>
    </row>
    <row r="27" spans="1:5">
      <c r="A27" s="54">
        <v>1441</v>
      </c>
      <c r="B27" s="53" t="s">
        <v>141</v>
      </c>
      <c r="C27" s="8"/>
      <c r="D27" s="8"/>
      <c r="E27" s="99"/>
    </row>
    <row r="28" spans="1:5">
      <c r="A28" s="54">
        <v>1442</v>
      </c>
      <c r="B28" s="53" t="s">
        <v>142</v>
      </c>
      <c r="C28" s="8"/>
      <c r="D28" s="8"/>
      <c r="E28" s="99"/>
    </row>
    <row r="29" spans="1:5">
      <c r="A29" s="54">
        <v>1443</v>
      </c>
      <c r="B29" s="53" t="s">
        <v>143</v>
      </c>
      <c r="C29" s="8"/>
      <c r="D29" s="8"/>
      <c r="E29" s="99"/>
    </row>
    <row r="30" spans="1:5">
      <c r="A30" s="54">
        <v>1444</v>
      </c>
      <c r="B30" s="53" t="s">
        <v>144</v>
      </c>
      <c r="C30" s="8"/>
      <c r="D30" s="8"/>
      <c r="E30" s="99"/>
    </row>
    <row r="31" spans="1:5">
      <c r="A31" s="54">
        <v>1445</v>
      </c>
      <c r="B31" s="53" t="s">
        <v>145</v>
      </c>
      <c r="C31" s="8"/>
      <c r="D31" s="8"/>
      <c r="E31" s="99"/>
    </row>
    <row r="32" spans="1:5">
      <c r="A32" s="54">
        <v>1446</v>
      </c>
      <c r="B32" s="53" t="s">
        <v>146</v>
      </c>
      <c r="C32" s="8"/>
      <c r="D32" s="8"/>
      <c r="E32" s="99"/>
    </row>
    <row r="33" spans="1:5">
      <c r="A33" s="28"/>
      <c r="E33" s="99"/>
    </row>
    <row r="34" spans="1:5">
      <c r="A34" s="55" t="s">
        <v>177</v>
      </c>
      <c r="B34" s="53"/>
      <c r="C34" s="80">
        <f>SUM(C35:C42)</f>
        <v>0</v>
      </c>
      <c r="D34" s="80">
        <f>SUM(D35:D42)</f>
        <v>110542.79999999999</v>
      </c>
      <c r="E34" s="99"/>
    </row>
    <row r="35" spans="1:5">
      <c r="A35" s="54">
        <v>2110</v>
      </c>
      <c r="B35" s="53" t="s">
        <v>86</v>
      </c>
      <c r="C35" s="8"/>
      <c r="D35" s="8"/>
      <c r="E35" s="99"/>
    </row>
    <row r="36" spans="1:5">
      <c r="A36" s="54">
        <v>2120</v>
      </c>
      <c r="B36" s="53" t="s">
        <v>147</v>
      </c>
      <c r="C36" s="8"/>
      <c r="D36" s="8">
        <f>'ფორმა N8'!J16</f>
        <v>110542.79999999999</v>
      </c>
      <c r="E36" s="99"/>
    </row>
    <row r="37" spans="1:5">
      <c r="A37" s="54">
        <v>2130</v>
      </c>
      <c r="B37" s="53" t="s">
        <v>87</v>
      </c>
      <c r="C37" s="8"/>
      <c r="D37" s="8"/>
      <c r="E37" s="99"/>
    </row>
    <row r="38" spans="1:5">
      <c r="A38" s="54">
        <v>2140</v>
      </c>
      <c r="B38" s="53" t="s">
        <v>358</v>
      </c>
      <c r="C38" s="8"/>
      <c r="D38" s="8"/>
      <c r="E38" s="99"/>
    </row>
    <row r="39" spans="1:5">
      <c r="A39" s="54">
        <v>2150</v>
      </c>
      <c r="B39" s="53" t="s">
        <v>361</v>
      </c>
      <c r="C39" s="8"/>
      <c r="D39" s="8"/>
      <c r="E39" s="99"/>
    </row>
    <row r="40" spans="1:5">
      <c r="A40" s="54">
        <v>2220</v>
      </c>
      <c r="B40" s="53" t="s">
        <v>88</v>
      </c>
      <c r="C40" s="8"/>
      <c r="D40" s="8"/>
      <c r="E40" s="99"/>
    </row>
    <row r="41" spans="1:5">
      <c r="A41" s="54">
        <v>2300</v>
      </c>
      <c r="B41" s="53" t="s">
        <v>148</v>
      </c>
      <c r="C41" s="8"/>
      <c r="D41" s="8"/>
      <c r="E41" s="99"/>
    </row>
    <row r="42" spans="1:5">
      <c r="A42" s="54">
        <v>2400</v>
      </c>
      <c r="B42" s="53" t="s">
        <v>149</v>
      </c>
      <c r="C42" s="8"/>
      <c r="D42" s="8"/>
      <c r="E42" s="99"/>
    </row>
    <row r="43" spans="1:5">
      <c r="A43" s="29"/>
      <c r="E43" s="99"/>
    </row>
    <row r="44" spans="1:5">
      <c r="A44" s="52" t="s">
        <v>181</v>
      </c>
      <c r="B44" s="53"/>
      <c r="C44" s="80">
        <f>SUM(C45,C64)</f>
        <v>0</v>
      </c>
      <c r="D44" s="80">
        <f>SUM(D45,D64)</f>
        <v>110569.09000000003</v>
      </c>
      <c r="E44" s="99"/>
    </row>
    <row r="45" spans="1:5">
      <c r="A45" s="55" t="s">
        <v>178</v>
      </c>
      <c r="B45" s="53"/>
      <c r="C45" s="80">
        <f>SUM(C46:C61)</f>
        <v>0</v>
      </c>
      <c r="D45" s="80">
        <f>SUM(D46:D61)</f>
        <v>502013.39999999997</v>
      </c>
      <c r="E45" s="99"/>
    </row>
    <row r="46" spans="1:5">
      <c r="A46" s="54">
        <v>3100</v>
      </c>
      <c r="B46" s="53" t="s">
        <v>150</v>
      </c>
      <c r="C46" s="8"/>
      <c r="D46" s="8"/>
      <c r="E46" s="99"/>
    </row>
    <row r="47" spans="1:5">
      <c r="A47" s="54">
        <v>3210</v>
      </c>
      <c r="B47" s="53" t="s">
        <v>151</v>
      </c>
      <c r="C47" s="8"/>
      <c r="D47" s="8">
        <f>442774.79-4000</f>
        <v>438774.79</v>
      </c>
      <c r="E47" s="99"/>
    </row>
    <row r="48" spans="1:5">
      <c r="A48" s="54">
        <v>3221</v>
      </c>
      <c r="B48" s="53" t="s">
        <v>152</v>
      </c>
      <c r="C48" s="8"/>
      <c r="D48" s="8"/>
      <c r="E48" s="99"/>
    </row>
    <row r="49" spans="1:5">
      <c r="A49" s="54">
        <v>3222</v>
      </c>
      <c r="B49" s="53" t="s">
        <v>153</v>
      </c>
      <c r="C49" s="8"/>
      <c r="D49" s="8"/>
      <c r="E49" s="99"/>
    </row>
    <row r="50" spans="1:5">
      <c r="A50" s="54">
        <v>3223</v>
      </c>
      <c r="B50" s="53" t="s">
        <v>154</v>
      </c>
      <c r="C50" s="8"/>
      <c r="D50" s="8"/>
      <c r="E50" s="99"/>
    </row>
    <row r="51" spans="1:5">
      <c r="A51" s="54">
        <v>3224</v>
      </c>
      <c r="B51" s="53" t="s">
        <v>155</v>
      </c>
      <c r="C51" s="8"/>
      <c r="D51" s="8">
        <v>3.91</v>
      </c>
      <c r="E51" s="99"/>
    </row>
    <row r="52" spans="1:5">
      <c r="A52" s="54">
        <v>3231</v>
      </c>
      <c r="B52" s="53" t="s">
        <v>156</v>
      </c>
      <c r="C52" s="8"/>
      <c r="D52" s="8">
        <f>48900+12225+2109.7</f>
        <v>63234.7</v>
      </c>
      <c r="E52" s="99"/>
    </row>
    <row r="53" spans="1:5">
      <c r="A53" s="54">
        <v>3232</v>
      </c>
      <c r="B53" s="53" t="s">
        <v>157</v>
      </c>
      <c r="C53" s="8"/>
      <c r="D53" s="8"/>
      <c r="E53" s="99"/>
    </row>
    <row r="54" spans="1:5">
      <c r="A54" s="54">
        <v>3234</v>
      </c>
      <c r="B54" s="53" t="s">
        <v>158</v>
      </c>
      <c r="C54" s="8"/>
      <c r="D54" s="8"/>
      <c r="E54" s="99"/>
    </row>
    <row r="55" spans="1:5" ht="27.6">
      <c r="A55" s="54">
        <v>3236</v>
      </c>
      <c r="B55" s="53" t="s">
        <v>173</v>
      </c>
      <c r="C55" s="8"/>
      <c r="D55" s="8"/>
      <c r="E55" s="99"/>
    </row>
    <row r="56" spans="1:5" ht="41.4">
      <c r="A56" s="54">
        <v>3237</v>
      </c>
      <c r="B56" s="53" t="s">
        <v>159</v>
      </c>
      <c r="C56" s="8"/>
      <c r="D56" s="8"/>
      <c r="E56" s="99"/>
    </row>
    <row r="57" spans="1:5">
      <c r="A57" s="54">
        <v>3241</v>
      </c>
      <c r="B57" s="53" t="s">
        <v>160</v>
      </c>
      <c r="C57" s="8"/>
      <c r="D57" s="8"/>
      <c r="E57" s="99"/>
    </row>
    <row r="58" spans="1:5">
      <c r="A58" s="54">
        <v>3242</v>
      </c>
      <c r="B58" s="53" t="s">
        <v>161</v>
      </c>
      <c r="C58" s="8"/>
      <c r="D58" s="8"/>
      <c r="E58" s="99"/>
    </row>
    <row r="59" spans="1:5">
      <c r="A59" s="54">
        <v>3243</v>
      </c>
      <c r="B59" s="53" t="s">
        <v>162</v>
      </c>
      <c r="C59" s="8"/>
      <c r="D59" s="8"/>
      <c r="E59" s="99"/>
    </row>
    <row r="60" spans="1:5">
      <c r="A60" s="54">
        <v>3245</v>
      </c>
      <c r="B60" s="53" t="s">
        <v>163</v>
      </c>
      <c r="C60" s="8"/>
      <c r="D60" s="8"/>
      <c r="E60" s="99"/>
    </row>
    <row r="61" spans="1:5">
      <c r="A61" s="54">
        <v>3246</v>
      </c>
      <c r="B61" s="53" t="s">
        <v>164</v>
      </c>
      <c r="C61" s="8"/>
      <c r="D61" s="8"/>
      <c r="E61" s="99"/>
    </row>
    <row r="62" spans="1:5">
      <c r="A62" s="29"/>
      <c r="E62" s="99"/>
    </row>
    <row r="63" spans="1:5">
      <c r="A63" s="30"/>
      <c r="E63" s="99"/>
    </row>
    <row r="64" spans="1:5">
      <c r="A64" s="55" t="s">
        <v>179</v>
      </c>
      <c r="B64" s="53"/>
      <c r="C64" s="80">
        <f>SUM(C65:C67)</f>
        <v>0</v>
      </c>
      <c r="D64" s="80">
        <f>SUM(D65:D67)</f>
        <v>-391444.30999999994</v>
      </c>
      <c r="E64" s="99"/>
    </row>
    <row r="65" spans="1:5">
      <c r="A65" s="54">
        <v>5100</v>
      </c>
      <c r="B65" s="53" t="s">
        <v>236</v>
      </c>
      <c r="C65" s="8"/>
      <c r="D65" s="8"/>
      <c r="E65" s="99"/>
    </row>
    <row r="66" spans="1:5">
      <c r="A66" s="54">
        <v>5220</v>
      </c>
      <c r="B66" s="53" t="s">
        <v>371</v>
      </c>
      <c r="C66" s="8"/>
      <c r="D66" s="8"/>
      <c r="E66" s="99"/>
    </row>
    <row r="67" spans="1:5">
      <c r="A67" s="54">
        <v>5230</v>
      </c>
      <c r="B67" s="53" t="s">
        <v>372</v>
      </c>
      <c r="C67" s="8"/>
      <c r="D67" s="8">
        <f>D10-D45</f>
        <v>-391444.30999999994</v>
      </c>
      <c r="E67" s="99"/>
    </row>
    <row r="68" spans="1:5">
      <c r="A68" s="29"/>
      <c r="E68" s="99"/>
    </row>
    <row r="69" spans="1:5">
      <c r="A69" s="2"/>
      <c r="E69" s="99"/>
    </row>
    <row r="70" spans="1:5">
      <c r="A70" s="52" t="s">
        <v>180</v>
      </c>
      <c r="B70" s="53"/>
      <c r="C70" s="8"/>
      <c r="D70" s="8"/>
      <c r="E70" s="99"/>
    </row>
    <row r="71" spans="1:5" ht="27.6">
      <c r="A71" s="54">
        <v>1</v>
      </c>
      <c r="B71" s="53" t="s">
        <v>165</v>
      </c>
      <c r="C71" s="8"/>
      <c r="D71" s="8"/>
      <c r="E71" s="99"/>
    </row>
    <row r="72" spans="1:5">
      <c r="A72" s="54">
        <v>2</v>
      </c>
      <c r="B72" s="53" t="s">
        <v>166</v>
      </c>
      <c r="C72" s="8"/>
      <c r="D72" s="8"/>
      <c r="E72" s="99"/>
    </row>
    <row r="73" spans="1:5">
      <c r="A73" s="54">
        <v>3</v>
      </c>
      <c r="B73" s="53" t="s">
        <v>167</v>
      </c>
      <c r="C73" s="8"/>
      <c r="D73" s="8"/>
      <c r="E73" s="99"/>
    </row>
    <row r="74" spans="1:5">
      <c r="A74" s="54">
        <v>4</v>
      </c>
      <c r="B74" s="53" t="s">
        <v>328</v>
      </c>
      <c r="C74" s="8"/>
      <c r="D74" s="8"/>
      <c r="E74" s="99"/>
    </row>
    <row r="75" spans="1:5">
      <c r="A75" s="54">
        <v>5</v>
      </c>
      <c r="B75" s="53" t="s">
        <v>168</v>
      </c>
      <c r="C75" s="8"/>
      <c r="D75" s="8"/>
      <c r="E75" s="99"/>
    </row>
    <row r="76" spans="1:5">
      <c r="A76" s="54">
        <v>6</v>
      </c>
      <c r="B76" s="53" t="s">
        <v>169</v>
      </c>
      <c r="C76" s="8"/>
      <c r="D76" s="8"/>
      <c r="E76" s="99"/>
    </row>
    <row r="77" spans="1:5">
      <c r="A77" s="54">
        <v>7</v>
      </c>
      <c r="B77" s="53" t="s">
        <v>170</v>
      </c>
      <c r="C77" s="8"/>
      <c r="D77" s="8"/>
      <c r="E77" s="99"/>
    </row>
    <row r="78" spans="1:5">
      <c r="A78" s="54">
        <v>8</v>
      </c>
      <c r="B78" s="53" t="s">
        <v>171</v>
      </c>
      <c r="C78" s="8"/>
      <c r="D78" s="8"/>
      <c r="E78" s="99"/>
    </row>
    <row r="79" spans="1:5">
      <c r="A79" s="54">
        <v>9</v>
      </c>
      <c r="B79" s="53" t="s">
        <v>172</v>
      </c>
      <c r="C79" s="8"/>
      <c r="D79" s="8"/>
      <c r="E79" s="99"/>
    </row>
    <row r="83" spans="1:9">
      <c r="A83" s="2"/>
      <c r="B83" s="2"/>
    </row>
    <row r="84" spans="1:9">
      <c r="A84" s="65" t="s">
        <v>93</v>
      </c>
      <c r="B84" s="2"/>
      <c r="E84" s="263"/>
    </row>
    <row r="85" spans="1:9">
      <c r="A85" s="2"/>
      <c r="B85" s="2"/>
      <c r="E85" s="269"/>
      <c r="F85" s="269"/>
      <c r="G85" s="269"/>
      <c r="H85" s="269"/>
      <c r="I85" s="269"/>
    </row>
    <row r="86" spans="1:9">
      <c r="A86" s="2"/>
      <c r="B86" s="2"/>
      <c r="D86" s="12"/>
      <c r="E86" s="269"/>
      <c r="F86" s="269"/>
      <c r="G86" s="269"/>
      <c r="H86" s="269"/>
      <c r="I86" s="269"/>
    </row>
    <row r="87" spans="1:9">
      <c r="A87" s="269"/>
      <c r="B87" s="65" t="s">
        <v>378</v>
      </c>
      <c r="D87" s="12"/>
      <c r="E87" s="269"/>
      <c r="F87" s="269"/>
      <c r="G87" s="269"/>
      <c r="H87" s="269"/>
      <c r="I87" s="269"/>
    </row>
    <row r="88" spans="1:9">
      <c r="A88" s="269"/>
      <c r="B88" s="2" t="s">
        <v>379</v>
      </c>
      <c r="D88" s="12"/>
      <c r="E88" s="269"/>
      <c r="F88" s="269"/>
      <c r="G88" s="269"/>
      <c r="H88" s="269"/>
      <c r="I88" s="269"/>
    </row>
    <row r="89" spans="1:9" s="269" customFormat="1" ht="13.2">
      <c r="B89" s="61" t="s">
        <v>123</v>
      </c>
    </row>
    <row r="90" spans="1:9" s="269" customFormat="1" ht="13.2"/>
    <row r="91" spans="1:9" s="269" customFormat="1" ht="13.2"/>
    <row r="92" spans="1:9" s="269" customFormat="1" ht="13.2"/>
    <row r="93" spans="1:9" s="269" customFormat="1" ht="13.2"/>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32"/>
  <sheetViews>
    <sheetView showGridLines="0" view="pageBreakPreview" zoomScale="80" zoomScaleNormal="100" zoomScaleSheetLayoutView="80" workbookViewId="0">
      <selection activeCell="G11" sqref="G11"/>
    </sheetView>
  </sheetViews>
  <sheetFormatPr defaultColWidth="9.109375" defaultRowHeight="13.8"/>
  <cols>
    <col min="1" max="1" width="4.88671875" style="2" customWidth="1"/>
    <col min="2" max="2" width="31.44140625" style="2" customWidth="1"/>
    <col min="3" max="3" width="18.44140625" style="2" customWidth="1"/>
    <col min="4" max="4" width="8.44140625" style="2" customWidth="1"/>
    <col min="5" max="5" width="13.5546875" style="2" customWidth="1"/>
    <col min="6" max="6" width="12.44140625" style="2" customWidth="1"/>
    <col min="7" max="8" width="13.88671875" style="2" customWidth="1"/>
    <col min="9" max="9" width="13.6640625" style="2" customWidth="1"/>
    <col min="10" max="10" width="15" style="2" customWidth="1"/>
    <col min="11" max="11" width="0.88671875" style="2" customWidth="1"/>
    <col min="12" max="16384" width="9.109375" style="2"/>
  </cols>
  <sheetData>
    <row r="1" spans="1:11">
      <c r="A1" s="747" t="s">
        <v>499</v>
      </c>
      <c r="B1" s="747"/>
      <c r="C1" s="747"/>
      <c r="D1" s="747"/>
      <c r="E1" s="71"/>
      <c r="F1" s="71"/>
      <c r="G1" s="71"/>
      <c r="H1" s="71"/>
      <c r="I1" s="727" t="s">
        <v>94</v>
      </c>
      <c r="J1" s="727"/>
      <c r="K1" s="99"/>
    </row>
    <row r="2" spans="1:11">
      <c r="A2" s="71" t="s">
        <v>124</v>
      </c>
      <c r="B2" s="71"/>
      <c r="C2" s="71"/>
      <c r="D2" s="71"/>
      <c r="E2" s="71"/>
      <c r="F2" s="71"/>
      <c r="G2" s="71"/>
      <c r="H2" s="71"/>
      <c r="I2" s="725" t="str">
        <f>'ფორმა N1'!M2</f>
        <v>2021 წელი</v>
      </c>
      <c r="J2" s="726"/>
      <c r="K2" s="99"/>
    </row>
    <row r="3" spans="1:11">
      <c r="A3" s="71"/>
      <c r="B3" s="71"/>
      <c r="C3" s="71"/>
      <c r="D3" s="71"/>
      <c r="E3" s="71"/>
      <c r="F3" s="71"/>
      <c r="G3" s="71"/>
      <c r="H3" s="71"/>
      <c r="I3" s="265"/>
      <c r="J3" s="265"/>
      <c r="K3" s="99"/>
    </row>
    <row r="4" spans="1:11">
      <c r="A4" s="71" t="str">
        <f>'ფორმა N2'!A4</f>
        <v>ანგარიშვალდებული პირის დასახელება:</v>
      </c>
      <c r="B4" s="71"/>
      <c r="C4" s="71"/>
      <c r="D4" s="71"/>
      <c r="E4" s="71"/>
      <c r="F4" s="118"/>
      <c r="G4" s="71"/>
      <c r="H4" s="71"/>
      <c r="I4" s="71"/>
      <c r="J4" s="71"/>
      <c r="K4" s="99"/>
    </row>
    <row r="5" spans="1:11">
      <c r="A5" s="164" t="str">
        <f>'ფორმა N1'!D4</f>
        <v>მოქალაქეთა პოლიტიკური გაერთიანება "საქართველოსთვის"</v>
      </c>
      <c r="B5" s="75"/>
      <c r="C5" s="75"/>
      <c r="D5" s="75"/>
      <c r="E5" s="75"/>
      <c r="F5" s="341"/>
      <c r="G5" s="75"/>
      <c r="H5" s="75"/>
      <c r="I5" s="75"/>
      <c r="J5" s="75"/>
      <c r="K5" s="99"/>
    </row>
    <row r="6" spans="1:11">
      <c r="A6" s="72"/>
      <c r="B6" s="72"/>
      <c r="C6" s="71"/>
      <c r="D6" s="71"/>
      <c r="E6" s="71"/>
      <c r="F6" s="118"/>
      <c r="G6" s="71"/>
      <c r="H6" s="71"/>
      <c r="I6" s="71"/>
      <c r="J6" s="71"/>
      <c r="K6" s="99"/>
    </row>
    <row r="7" spans="1:11">
      <c r="A7" s="119"/>
      <c r="B7" s="115"/>
      <c r="C7" s="115"/>
      <c r="D7" s="115"/>
      <c r="E7" s="115"/>
      <c r="F7" s="115"/>
      <c r="G7" s="115"/>
      <c r="H7" s="115"/>
      <c r="I7" s="115"/>
      <c r="J7" s="115"/>
      <c r="K7" s="99"/>
    </row>
    <row r="8" spans="1:11" s="25" customFormat="1" ht="41.4">
      <c r="A8" s="342" t="s">
        <v>64</v>
      </c>
      <c r="B8" s="342" t="s">
        <v>95</v>
      </c>
      <c r="C8" s="343" t="s">
        <v>97</v>
      </c>
      <c r="D8" s="343" t="s">
        <v>255</v>
      </c>
      <c r="E8" s="343" t="s">
        <v>96</v>
      </c>
      <c r="F8" s="344" t="s">
        <v>237</v>
      </c>
      <c r="G8" s="344" t="s">
        <v>274</v>
      </c>
      <c r="H8" s="344" t="s">
        <v>275</v>
      </c>
      <c r="I8" s="344" t="s">
        <v>238</v>
      </c>
      <c r="J8" s="345" t="s">
        <v>98</v>
      </c>
      <c r="K8" s="99"/>
    </row>
    <row r="9" spans="1:11" s="25" customFormat="1">
      <c r="A9" s="346">
        <v>1</v>
      </c>
      <c r="B9" s="346">
        <v>2</v>
      </c>
      <c r="C9" s="347">
        <v>3</v>
      </c>
      <c r="D9" s="347">
        <v>4</v>
      </c>
      <c r="E9" s="347">
        <v>5</v>
      </c>
      <c r="F9" s="347">
        <v>6</v>
      </c>
      <c r="G9" s="347">
        <v>7</v>
      </c>
      <c r="H9" s="347">
        <v>8</v>
      </c>
      <c r="I9" s="347">
        <v>9</v>
      </c>
      <c r="J9" s="347">
        <v>10</v>
      </c>
      <c r="K9" s="99"/>
    </row>
    <row r="10" spans="1:11" s="25" customFormat="1">
      <c r="A10" s="531">
        <v>1</v>
      </c>
      <c r="B10" s="532" t="s">
        <v>1160</v>
      </c>
      <c r="C10" s="533" t="s">
        <v>574</v>
      </c>
      <c r="D10" s="534" t="s">
        <v>205</v>
      </c>
      <c r="E10" s="534" t="s">
        <v>1161</v>
      </c>
      <c r="F10" s="534">
        <v>0</v>
      </c>
      <c r="G10" s="535">
        <v>1471581.48</v>
      </c>
      <c r="H10" s="535">
        <v>1471555.19</v>
      </c>
      <c r="I10" s="535">
        <f>F10+G10-H10</f>
        <v>26.290000000037253</v>
      </c>
      <c r="J10" s="534" t="s">
        <v>1162</v>
      </c>
      <c r="K10" s="99"/>
    </row>
    <row r="11" spans="1:11" s="25" customFormat="1" ht="41.4">
      <c r="A11" s="531">
        <v>2</v>
      </c>
      <c r="B11" s="532" t="s">
        <v>1160</v>
      </c>
      <c r="C11" s="536" t="s">
        <v>1163</v>
      </c>
      <c r="D11" s="534" t="s">
        <v>1164</v>
      </c>
      <c r="E11" s="534" t="s">
        <v>1161</v>
      </c>
      <c r="F11" s="534">
        <v>0</v>
      </c>
      <c r="G11" s="535">
        <v>0</v>
      </c>
      <c r="H11" s="535">
        <v>0</v>
      </c>
      <c r="I11" s="534">
        <v>0</v>
      </c>
      <c r="J11" s="534" t="s">
        <v>1162</v>
      </c>
      <c r="K11" s="99"/>
    </row>
    <row r="12" spans="1:11" s="25" customFormat="1" ht="15.6" customHeight="1">
      <c r="A12" s="531">
        <v>3</v>
      </c>
      <c r="B12" s="532" t="s">
        <v>1160</v>
      </c>
      <c r="C12" s="533" t="s">
        <v>1165</v>
      </c>
      <c r="D12" s="534" t="s">
        <v>1166</v>
      </c>
      <c r="E12" s="534" t="s">
        <v>1161</v>
      </c>
      <c r="F12" s="534">
        <v>0</v>
      </c>
      <c r="G12" s="535">
        <v>0</v>
      </c>
      <c r="H12" s="535">
        <v>0</v>
      </c>
      <c r="I12" s="534">
        <v>0</v>
      </c>
      <c r="J12" s="534" t="s">
        <v>1162</v>
      </c>
      <c r="K12" s="99"/>
    </row>
    <row r="13" spans="1:11" s="25" customFormat="1" ht="41.4">
      <c r="A13" s="531">
        <v>4</v>
      </c>
      <c r="B13" s="532" t="s">
        <v>1160</v>
      </c>
      <c r="C13" s="533" t="s">
        <v>1165</v>
      </c>
      <c r="D13" s="534" t="s">
        <v>1167</v>
      </c>
      <c r="E13" s="534" t="s">
        <v>1161</v>
      </c>
      <c r="F13" s="534">
        <v>0</v>
      </c>
      <c r="G13" s="535">
        <v>0</v>
      </c>
      <c r="H13" s="535">
        <v>0</v>
      </c>
      <c r="I13" s="534">
        <v>0</v>
      </c>
      <c r="J13" s="534" t="s">
        <v>1162</v>
      </c>
      <c r="K13" s="99"/>
    </row>
    <row r="14" spans="1:11" s="25" customFormat="1">
      <c r="A14" s="531">
        <v>5</v>
      </c>
      <c r="B14" s="532" t="s">
        <v>1160</v>
      </c>
      <c r="C14" s="533" t="s">
        <v>1168</v>
      </c>
      <c r="D14" s="534" t="s">
        <v>205</v>
      </c>
      <c r="E14" s="534" t="s">
        <v>1169</v>
      </c>
      <c r="F14" s="534">
        <v>0</v>
      </c>
      <c r="G14" s="535">
        <v>75</v>
      </c>
      <c r="H14" s="535">
        <v>75</v>
      </c>
      <c r="I14" s="534"/>
      <c r="J14" s="534" t="s">
        <v>1162</v>
      </c>
      <c r="K14" s="99"/>
    </row>
    <row r="15" spans="1:11" s="25" customFormat="1" ht="41.4">
      <c r="A15" s="531">
        <v>6</v>
      </c>
      <c r="B15" s="532" t="s">
        <v>1160</v>
      </c>
      <c r="C15" s="533" t="s">
        <v>1168</v>
      </c>
      <c r="D15" s="534" t="s">
        <v>1164</v>
      </c>
      <c r="E15" s="534" t="s">
        <v>1169</v>
      </c>
      <c r="F15" s="534">
        <v>0</v>
      </c>
      <c r="G15" s="535">
        <v>85893.13</v>
      </c>
      <c r="H15" s="535">
        <v>85893.13</v>
      </c>
      <c r="I15" s="535">
        <f>F15+G15-H15</f>
        <v>0</v>
      </c>
      <c r="J15" s="534" t="s">
        <v>1162</v>
      </c>
      <c r="K15" s="99"/>
    </row>
    <row r="16" spans="1:11" s="25" customFormat="1">
      <c r="A16" s="531">
        <v>7</v>
      </c>
      <c r="B16" s="532" t="s">
        <v>1160</v>
      </c>
      <c r="C16" s="533" t="s">
        <v>1168</v>
      </c>
      <c r="D16" s="534" t="s">
        <v>1166</v>
      </c>
      <c r="E16" s="534" t="s">
        <v>1169</v>
      </c>
      <c r="F16" s="534">
        <v>0</v>
      </c>
      <c r="G16" s="535">
        <v>292.39</v>
      </c>
      <c r="H16" s="535">
        <v>292.39</v>
      </c>
      <c r="I16" s="535">
        <f>F16+G16-H16</f>
        <v>0</v>
      </c>
      <c r="J16" s="534" t="s">
        <v>1162</v>
      </c>
      <c r="K16" s="99"/>
    </row>
    <row r="17" spans="1:11" s="25" customFormat="1">
      <c r="A17" s="346"/>
      <c r="B17" s="346"/>
      <c r="C17" s="347"/>
      <c r="D17" s="347"/>
      <c r="E17" s="347"/>
      <c r="F17" s="347"/>
      <c r="G17" s="347"/>
      <c r="H17" s="347"/>
      <c r="I17" s="347"/>
      <c r="J17" s="347"/>
      <c r="K17" s="99"/>
    </row>
    <row r="18" spans="1:11">
      <c r="A18" s="98"/>
      <c r="B18" s="98"/>
      <c r="C18" s="98"/>
      <c r="D18" s="98"/>
      <c r="E18" s="98"/>
      <c r="F18" s="98"/>
      <c r="G18" s="98"/>
      <c r="H18" s="98"/>
      <c r="I18" s="98"/>
      <c r="J18" s="98"/>
    </row>
    <row r="19" spans="1:11">
      <c r="A19" s="98"/>
      <c r="B19" s="98"/>
      <c r="C19" s="98"/>
      <c r="D19" s="98"/>
      <c r="E19" s="98"/>
      <c r="F19" s="98"/>
      <c r="G19" s="98"/>
      <c r="H19" s="98"/>
      <c r="I19" s="98"/>
      <c r="J19" s="98"/>
    </row>
    <row r="20" spans="1:11">
      <c r="A20" s="98"/>
      <c r="B20" s="98"/>
      <c r="C20" s="98"/>
      <c r="D20" s="98"/>
      <c r="E20" s="98"/>
      <c r="F20" s="98"/>
      <c r="G20" s="98"/>
      <c r="H20" s="98"/>
      <c r="I20" s="98"/>
      <c r="J20" s="98"/>
    </row>
    <row r="21" spans="1:11">
      <c r="A21" s="98"/>
      <c r="B21" s="98"/>
      <c r="C21" s="98"/>
      <c r="D21" s="98"/>
      <c r="E21" s="98"/>
      <c r="F21" s="98"/>
      <c r="G21" s="98"/>
      <c r="H21" s="98"/>
      <c r="I21" s="98"/>
      <c r="J21" s="98"/>
    </row>
    <row r="22" spans="1:11">
      <c r="A22" s="98"/>
      <c r="B22" s="170" t="s">
        <v>93</v>
      </c>
      <c r="C22" s="98"/>
      <c r="D22" s="98"/>
      <c r="E22" s="98"/>
      <c r="F22" s="171"/>
      <c r="G22" s="98"/>
      <c r="H22" s="98"/>
      <c r="I22" s="98"/>
      <c r="J22" s="98"/>
    </row>
    <row r="23" spans="1:11">
      <c r="A23" s="98"/>
      <c r="B23" s="98"/>
      <c r="C23" s="98"/>
      <c r="D23" s="98"/>
      <c r="E23" s="98"/>
      <c r="F23" s="348"/>
      <c r="G23" s="348"/>
      <c r="H23" s="348"/>
      <c r="I23" s="348"/>
      <c r="J23" s="348"/>
    </row>
    <row r="24" spans="1:11">
      <c r="A24" s="98"/>
      <c r="B24" s="98"/>
      <c r="C24" s="203"/>
      <c r="D24" s="98"/>
      <c r="E24" s="98"/>
      <c r="F24" s="203"/>
      <c r="G24" s="349"/>
      <c r="H24" s="349"/>
      <c r="I24" s="348"/>
      <c r="J24" s="348"/>
    </row>
    <row r="25" spans="1:11">
      <c r="A25" s="348"/>
      <c r="B25" s="98"/>
      <c r="C25" s="172" t="s">
        <v>248</v>
      </c>
      <c r="D25" s="172"/>
      <c r="E25" s="98"/>
      <c r="F25" s="98" t="s">
        <v>253</v>
      </c>
      <c r="G25" s="348"/>
      <c r="H25" s="348"/>
      <c r="I25" s="348"/>
      <c r="J25" s="348"/>
    </row>
    <row r="26" spans="1:11">
      <c r="A26" s="348"/>
      <c r="B26" s="98"/>
      <c r="C26" s="173" t="s">
        <v>123</v>
      </c>
      <c r="D26" s="98"/>
      <c r="E26" s="98"/>
      <c r="F26" s="98" t="s">
        <v>249</v>
      </c>
      <c r="G26" s="348"/>
      <c r="H26" s="348"/>
      <c r="I26" s="348"/>
      <c r="J26" s="348"/>
    </row>
    <row r="27" spans="1:11" s="269" customFormat="1">
      <c r="A27" s="348"/>
      <c r="B27" s="98"/>
      <c r="C27" s="98"/>
      <c r="D27" s="173"/>
      <c r="E27" s="348"/>
      <c r="F27" s="348"/>
      <c r="G27" s="348"/>
      <c r="H27" s="348"/>
      <c r="I27" s="348"/>
      <c r="J27" s="348"/>
    </row>
    <row r="28" spans="1:11" s="269" customFormat="1" ht="13.2">
      <c r="A28" s="348"/>
      <c r="B28" s="348"/>
      <c r="C28" s="348"/>
      <c r="D28" s="348"/>
      <c r="E28" s="348"/>
      <c r="F28" s="348"/>
      <c r="G28" s="348"/>
      <c r="H28" s="348"/>
      <c r="I28" s="348"/>
      <c r="J28" s="348"/>
    </row>
    <row r="29" spans="1:11" s="269" customFormat="1" ht="13.2"/>
    <row r="30" spans="1:11" s="269" customFormat="1" ht="13.2"/>
    <row r="31" spans="1:11" s="269" customFormat="1" ht="13.2"/>
    <row r="32" spans="1:11" s="269" customFormat="1" ht="13.2"/>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6">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6"/>
    <dataValidation allowBlank="1" showInputMessage="1" showErrorMessage="1" prompt="თვე/დღე/წელი" sqref="J16"/>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G22" sqref="G22"/>
    </sheetView>
  </sheetViews>
  <sheetFormatPr defaultColWidth="9.109375" defaultRowHeight="13.8"/>
  <cols>
    <col min="1" max="1" width="12" style="144" customWidth="1"/>
    <col min="2" max="2" width="13.33203125" style="144" customWidth="1"/>
    <col min="3" max="3" width="21.44140625" style="144" customWidth="1"/>
    <col min="4" max="4" width="17.88671875" style="144" customWidth="1"/>
    <col min="5" max="5" width="12.6640625" style="144" customWidth="1"/>
    <col min="6" max="6" width="36.88671875" style="144" customWidth="1"/>
    <col min="7" max="7" width="22.33203125" style="144" customWidth="1"/>
    <col min="8" max="8" width="0.5546875" style="144" customWidth="1"/>
    <col min="9" max="16384" width="9.109375" style="144"/>
  </cols>
  <sheetData>
    <row r="1" spans="1:8">
      <c r="A1" s="256" t="s">
        <v>498</v>
      </c>
      <c r="B1" s="256"/>
      <c r="C1" s="256"/>
      <c r="D1" s="256"/>
      <c r="E1" s="256"/>
      <c r="F1" s="256"/>
      <c r="G1" s="264" t="s">
        <v>94</v>
      </c>
      <c r="H1" s="142"/>
    </row>
    <row r="2" spans="1:8">
      <c r="A2" s="71" t="s">
        <v>124</v>
      </c>
      <c r="B2" s="71"/>
      <c r="C2" s="71"/>
      <c r="D2" s="71"/>
      <c r="E2" s="71"/>
      <c r="F2" s="71"/>
      <c r="G2" s="143" t="str">
        <f>'ფორმა N1'!M2</f>
        <v>2021 წელი</v>
      </c>
      <c r="H2" s="142"/>
    </row>
    <row r="3" spans="1:8">
      <c r="A3" s="71"/>
      <c r="B3" s="71"/>
      <c r="C3" s="71"/>
      <c r="D3" s="71"/>
      <c r="E3" s="71"/>
      <c r="F3" s="71"/>
      <c r="G3" s="96"/>
      <c r="H3" s="142"/>
    </row>
    <row r="4" spans="1:8">
      <c r="A4" s="72" t="str">
        <f>'[3]ფორმა N2'!A4</f>
        <v>ანგარიშვალდებული პირის დასახელება:</v>
      </c>
      <c r="B4" s="71"/>
      <c r="C4" s="71"/>
      <c r="D4" s="71"/>
      <c r="E4" s="71"/>
      <c r="F4" s="71"/>
      <c r="G4" s="71"/>
      <c r="H4" s="98"/>
    </row>
    <row r="5" spans="1:8">
      <c r="A5" s="164" t="str">
        <f>'ფორმა N1'!D4</f>
        <v>მოქალაქეთა პოლიტიკური გაერთიანება "საქართველოსთვის"</v>
      </c>
      <c r="B5" s="164"/>
      <c r="C5" s="164"/>
      <c r="D5" s="164"/>
      <c r="E5" s="164"/>
      <c r="F5" s="164"/>
      <c r="G5" s="164"/>
      <c r="H5" s="98"/>
    </row>
    <row r="6" spans="1:8">
      <c r="A6" s="72"/>
      <c r="B6" s="71"/>
      <c r="C6" s="71"/>
      <c r="D6" s="71"/>
      <c r="E6" s="71"/>
      <c r="F6" s="71"/>
      <c r="G6" s="71"/>
      <c r="H6" s="98"/>
    </row>
    <row r="7" spans="1:8">
      <c r="A7" s="71"/>
      <c r="B7" s="71"/>
      <c r="C7" s="71"/>
      <c r="D7" s="71"/>
      <c r="E7" s="71"/>
      <c r="F7" s="71"/>
      <c r="G7" s="71"/>
      <c r="H7" s="99"/>
    </row>
    <row r="8" spans="1:8" ht="45.75" customHeight="1">
      <c r="A8" s="286" t="s">
        <v>288</v>
      </c>
      <c r="B8" s="286" t="s">
        <v>125</v>
      </c>
      <c r="C8" s="288" t="s">
        <v>329</v>
      </c>
      <c r="D8" s="288" t="s">
        <v>330</v>
      </c>
      <c r="E8" s="288" t="s">
        <v>255</v>
      </c>
      <c r="F8" s="286" t="s">
        <v>295</v>
      </c>
      <c r="G8" s="288" t="s">
        <v>289</v>
      </c>
      <c r="H8" s="99"/>
    </row>
    <row r="9" spans="1:8">
      <c r="A9" s="330" t="s">
        <v>290</v>
      </c>
      <c r="B9" s="289"/>
      <c r="C9" s="331"/>
      <c r="D9" s="332"/>
      <c r="E9" s="332"/>
      <c r="F9" s="332"/>
      <c r="G9" s="333"/>
      <c r="H9" s="99"/>
    </row>
    <row r="10" spans="1:8" ht="14.4">
      <c r="A10" s="289">
        <v>1</v>
      </c>
      <c r="B10" s="318"/>
      <c r="C10" s="291"/>
      <c r="D10" s="290"/>
      <c r="E10" s="290"/>
      <c r="F10" s="290"/>
      <c r="G10" s="334" t="str">
        <f>IF(ISBLANK(B10),"",G9+C10-D10)</f>
        <v/>
      </c>
      <c r="H10" s="99"/>
    </row>
    <row r="11" spans="1:8" ht="14.4">
      <c r="A11" s="289">
        <v>2</v>
      </c>
      <c r="B11" s="318"/>
      <c r="C11" s="291"/>
      <c r="D11" s="290"/>
      <c r="E11" s="290"/>
      <c r="F11" s="290"/>
      <c r="G11" s="334" t="str">
        <f t="shared" ref="G11:G38" si="0">IF(ISBLANK(B11),"",G10+C11-D11)</f>
        <v/>
      </c>
      <c r="H11" s="99"/>
    </row>
    <row r="12" spans="1:8" ht="14.4">
      <c r="A12" s="289">
        <v>3</v>
      </c>
      <c r="B12" s="318"/>
      <c r="C12" s="291"/>
      <c r="D12" s="290"/>
      <c r="E12" s="290"/>
      <c r="F12" s="290"/>
      <c r="G12" s="334" t="str">
        <f t="shared" si="0"/>
        <v/>
      </c>
      <c r="H12" s="99"/>
    </row>
    <row r="13" spans="1:8" ht="14.4">
      <c r="A13" s="289">
        <v>4</v>
      </c>
      <c r="B13" s="318"/>
      <c r="C13" s="291"/>
      <c r="D13" s="290"/>
      <c r="E13" s="290"/>
      <c r="F13" s="290"/>
      <c r="G13" s="334" t="str">
        <f t="shared" si="0"/>
        <v/>
      </c>
      <c r="H13" s="99"/>
    </row>
    <row r="14" spans="1:8" ht="14.4">
      <c r="A14" s="289">
        <v>5</v>
      </c>
      <c r="B14" s="318"/>
      <c r="C14" s="291"/>
      <c r="D14" s="290"/>
      <c r="E14" s="290"/>
      <c r="F14" s="290"/>
      <c r="G14" s="334" t="str">
        <f t="shared" si="0"/>
        <v/>
      </c>
      <c r="H14" s="99"/>
    </row>
    <row r="15" spans="1:8" ht="14.4">
      <c r="A15" s="289">
        <v>6</v>
      </c>
      <c r="B15" s="318"/>
      <c r="C15" s="291"/>
      <c r="D15" s="290"/>
      <c r="E15" s="290"/>
      <c r="F15" s="290"/>
      <c r="G15" s="334" t="str">
        <f t="shared" si="0"/>
        <v/>
      </c>
      <c r="H15" s="99"/>
    </row>
    <row r="16" spans="1:8" ht="14.4">
      <c r="A16" s="289">
        <v>7</v>
      </c>
      <c r="B16" s="318"/>
      <c r="C16" s="291"/>
      <c r="D16" s="290"/>
      <c r="E16" s="290"/>
      <c r="F16" s="290"/>
      <c r="G16" s="334" t="str">
        <f t="shared" si="0"/>
        <v/>
      </c>
      <c r="H16" s="99"/>
    </row>
    <row r="17" spans="1:8" ht="14.4">
      <c r="A17" s="289">
        <v>8</v>
      </c>
      <c r="B17" s="318"/>
      <c r="C17" s="291"/>
      <c r="D17" s="290"/>
      <c r="E17" s="290"/>
      <c r="F17" s="290"/>
      <c r="G17" s="334" t="str">
        <f t="shared" si="0"/>
        <v/>
      </c>
      <c r="H17" s="99"/>
    </row>
    <row r="18" spans="1:8" ht="14.4">
      <c r="A18" s="289">
        <v>9</v>
      </c>
      <c r="B18" s="318"/>
      <c r="C18" s="291"/>
      <c r="D18" s="290"/>
      <c r="E18" s="290"/>
      <c r="F18" s="290"/>
      <c r="G18" s="334" t="str">
        <f t="shared" si="0"/>
        <v/>
      </c>
      <c r="H18" s="99"/>
    </row>
    <row r="19" spans="1:8" ht="14.4">
      <c r="A19" s="289">
        <v>10</v>
      </c>
      <c r="B19" s="318"/>
      <c r="C19" s="291"/>
      <c r="D19" s="290"/>
      <c r="E19" s="290"/>
      <c r="F19" s="290"/>
      <c r="G19" s="334" t="str">
        <f t="shared" si="0"/>
        <v/>
      </c>
      <c r="H19" s="99"/>
    </row>
    <row r="20" spans="1:8" ht="14.4">
      <c r="A20" s="289">
        <v>11</v>
      </c>
      <c r="B20" s="318"/>
      <c r="C20" s="291"/>
      <c r="D20" s="290"/>
      <c r="E20" s="290"/>
      <c r="F20" s="290"/>
      <c r="G20" s="334" t="str">
        <f t="shared" si="0"/>
        <v/>
      </c>
      <c r="H20" s="99"/>
    </row>
    <row r="21" spans="1:8" ht="14.4">
      <c r="A21" s="289">
        <v>12</v>
      </c>
      <c r="B21" s="318"/>
      <c r="C21" s="291"/>
      <c r="D21" s="290"/>
      <c r="E21" s="290"/>
      <c r="F21" s="290"/>
      <c r="G21" s="334" t="str">
        <f t="shared" si="0"/>
        <v/>
      </c>
      <c r="H21" s="99"/>
    </row>
    <row r="22" spans="1:8" ht="14.4">
      <c r="A22" s="289">
        <v>13</v>
      </c>
      <c r="B22" s="318"/>
      <c r="C22" s="291"/>
      <c r="D22" s="290"/>
      <c r="E22" s="290"/>
      <c r="F22" s="290"/>
      <c r="G22" s="334" t="str">
        <f t="shared" si="0"/>
        <v/>
      </c>
      <c r="H22" s="99"/>
    </row>
    <row r="23" spans="1:8" ht="14.4">
      <c r="A23" s="289">
        <v>14</v>
      </c>
      <c r="B23" s="318"/>
      <c r="C23" s="291"/>
      <c r="D23" s="290"/>
      <c r="E23" s="290"/>
      <c r="F23" s="290"/>
      <c r="G23" s="334" t="str">
        <f t="shared" si="0"/>
        <v/>
      </c>
      <c r="H23" s="99"/>
    </row>
    <row r="24" spans="1:8" ht="14.4">
      <c r="A24" s="289">
        <v>15</v>
      </c>
      <c r="B24" s="318"/>
      <c r="C24" s="291"/>
      <c r="D24" s="290"/>
      <c r="E24" s="290"/>
      <c r="F24" s="290"/>
      <c r="G24" s="334" t="str">
        <f t="shared" si="0"/>
        <v/>
      </c>
      <c r="H24" s="99"/>
    </row>
    <row r="25" spans="1:8" ht="14.4">
      <c r="A25" s="289">
        <v>16</v>
      </c>
      <c r="B25" s="318"/>
      <c r="C25" s="291"/>
      <c r="D25" s="290"/>
      <c r="E25" s="290"/>
      <c r="F25" s="290"/>
      <c r="G25" s="334" t="str">
        <f t="shared" si="0"/>
        <v/>
      </c>
      <c r="H25" s="99"/>
    </row>
    <row r="26" spans="1:8" ht="14.4">
      <c r="A26" s="289">
        <v>17</v>
      </c>
      <c r="B26" s="318"/>
      <c r="C26" s="291"/>
      <c r="D26" s="290"/>
      <c r="E26" s="290"/>
      <c r="F26" s="290"/>
      <c r="G26" s="334" t="str">
        <f t="shared" si="0"/>
        <v/>
      </c>
      <c r="H26" s="99"/>
    </row>
    <row r="27" spans="1:8" ht="14.4">
      <c r="A27" s="289">
        <v>18</v>
      </c>
      <c r="B27" s="318"/>
      <c r="C27" s="291"/>
      <c r="D27" s="290"/>
      <c r="E27" s="290"/>
      <c r="F27" s="290"/>
      <c r="G27" s="334" t="str">
        <f t="shared" si="0"/>
        <v/>
      </c>
      <c r="H27" s="99"/>
    </row>
    <row r="28" spans="1:8" ht="14.4">
      <c r="A28" s="289">
        <v>19</v>
      </c>
      <c r="B28" s="318"/>
      <c r="C28" s="291"/>
      <c r="D28" s="290"/>
      <c r="E28" s="290"/>
      <c r="F28" s="290"/>
      <c r="G28" s="334" t="str">
        <f t="shared" si="0"/>
        <v/>
      </c>
      <c r="H28" s="99"/>
    </row>
    <row r="29" spans="1:8" ht="14.4">
      <c r="A29" s="289">
        <v>20</v>
      </c>
      <c r="B29" s="318"/>
      <c r="C29" s="291"/>
      <c r="D29" s="290"/>
      <c r="E29" s="290"/>
      <c r="F29" s="290"/>
      <c r="G29" s="334" t="str">
        <f t="shared" si="0"/>
        <v/>
      </c>
      <c r="H29" s="99"/>
    </row>
    <row r="30" spans="1:8" ht="14.4">
      <c r="A30" s="289">
        <v>21</v>
      </c>
      <c r="B30" s="318"/>
      <c r="C30" s="293"/>
      <c r="D30" s="292"/>
      <c r="E30" s="292"/>
      <c r="F30" s="292"/>
      <c r="G30" s="334" t="str">
        <f t="shared" si="0"/>
        <v/>
      </c>
      <c r="H30" s="99"/>
    </row>
    <row r="31" spans="1:8" ht="14.4">
      <c r="A31" s="289">
        <v>22</v>
      </c>
      <c r="B31" s="318"/>
      <c r="C31" s="293"/>
      <c r="D31" s="292"/>
      <c r="E31" s="292"/>
      <c r="F31" s="292"/>
      <c r="G31" s="334" t="str">
        <f t="shared" si="0"/>
        <v/>
      </c>
      <c r="H31" s="99"/>
    </row>
    <row r="32" spans="1:8" ht="14.4">
      <c r="A32" s="289">
        <v>23</v>
      </c>
      <c r="B32" s="318"/>
      <c r="C32" s="293"/>
      <c r="D32" s="292"/>
      <c r="E32" s="292"/>
      <c r="F32" s="292"/>
      <c r="G32" s="334" t="str">
        <f t="shared" si="0"/>
        <v/>
      </c>
      <c r="H32" s="99"/>
    </row>
    <row r="33" spans="1:10" ht="14.4">
      <c r="A33" s="289">
        <v>24</v>
      </c>
      <c r="B33" s="318"/>
      <c r="C33" s="293"/>
      <c r="D33" s="292"/>
      <c r="E33" s="292"/>
      <c r="F33" s="292"/>
      <c r="G33" s="334" t="str">
        <f t="shared" si="0"/>
        <v/>
      </c>
      <c r="H33" s="99"/>
    </row>
    <row r="34" spans="1:10" ht="14.4">
      <c r="A34" s="289">
        <v>25</v>
      </c>
      <c r="B34" s="318"/>
      <c r="C34" s="293"/>
      <c r="D34" s="292"/>
      <c r="E34" s="292"/>
      <c r="F34" s="292"/>
      <c r="G34" s="334" t="str">
        <f t="shared" si="0"/>
        <v/>
      </c>
      <c r="H34" s="99"/>
    </row>
    <row r="35" spans="1:10" ht="14.4">
      <c r="A35" s="289">
        <v>26</v>
      </c>
      <c r="B35" s="318"/>
      <c r="C35" s="293"/>
      <c r="D35" s="292"/>
      <c r="E35" s="292"/>
      <c r="F35" s="292"/>
      <c r="G35" s="334" t="str">
        <f t="shared" si="0"/>
        <v/>
      </c>
      <c r="H35" s="99"/>
    </row>
    <row r="36" spans="1:10" ht="14.4">
      <c r="A36" s="289">
        <v>27</v>
      </c>
      <c r="B36" s="318"/>
      <c r="C36" s="293"/>
      <c r="D36" s="292"/>
      <c r="E36" s="292"/>
      <c r="F36" s="292"/>
      <c r="G36" s="334" t="str">
        <f t="shared" si="0"/>
        <v/>
      </c>
      <c r="H36" s="99"/>
    </row>
    <row r="37" spans="1:10" ht="14.4">
      <c r="A37" s="289">
        <v>28</v>
      </c>
      <c r="B37" s="318"/>
      <c r="C37" s="293"/>
      <c r="D37" s="292"/>
      <c r="E37" s="292"/>
      <c r="F37" s="292"/>
      <c r="G37" s="334" t="str">
        <f t="shared" si="0"/>
        <v/>
      </c>
      <c r="H37" s="99"/>
    </row>
    <row r="38" spans="1:10" ht="14.4">
      <c r="A38" s="289">
        <v>29</v>
      </c>
      <c r="B38" s="318"/>
      <c r="C38" s="293"/>
      <c r="D38" s="292"/>
      <c r="E38" s="292"/>
      <c r="F38" s="292"/>
      <c r="G38" s="334" t="str">
        <f t="shared" si="0"/>
        <v/>
      </c>
      <c r="H38" s="99"/>
    </row>
    <row r="39" spans="1:10" ht="14.4">
      <c r="A39" s="289" t="s">
        <v>258</v>
      </c>
      <c r="B39" s="318"/>
      <c r="C39" s="293"/>
      <c r="D39" s="292"/>
      <c r="E39" s="292"/>
      <c r="F39" s="292"/>
      <c r="G39" s="334" t="str">
        <f>IF(ISBLANK(B39),"",#REF!+C39-D39)</f>
        <v/>
      </c>
      <c r="H39" s="99"/>
    </row>
    <row r="40" spans="1:10">
      <c r="A40" s="335" t="s">
        <v>291</v>
      </c>
      <c r="B40" s="336"/>
      <c r="C40" s="337"/>
      <c r="D40" s="338"/>
      <c r="E40" s="338"/>
      <c r="F40" s="339"/>
      <c r="G40" s="340" t="str">
        <f>G39</f>
        <v/>
      </c>
      <c r="H40" s="99"/>
    </row>
    <row r="44" spans="1:10">
      <c r="B44" s="146" t="s">
        <v>93</v>
      </c>
      <c r="F44" s="147"/>
    </row>
    <row r="45" spans="1:10">
      <c r="F45" s="169"/>
      <c r="G45" s="169"/>
      <c r="H45" s="169"/>
      <c r="I45" s="169"/>
      <c r="J45" s="169"/>
    </row>
    <row r="46" spans="1:10">
      <c r="C46" s="148"/>
      <c r="F46" s="148"/>
      <c r="G46" s="298"/>
      <c r="H46" s="169"/>
      <c r="I46" s="169"/>
      <c r="J46" s="169"/>
    </row>
    <row r="47" spans="1:10">
      <c r="A47" s="169"/>
      <c r="C47" s="149" t="s">
        <v>248</v>
      </c>
      <c r="F47" s="150" t="s">
        <v>253</v>
      </c>
      <c r="G47" s="298"/>
      <c r="H47" s="169"/>
      <c r="I47" s="169"/>
      <c r="J47" s="169"/>
    </row>
    <row r="48" spans="1:10">
      <c r="A48" s="169"/>
      <c r="C48" s="151" t="s">
        <v>123</v>
      </c>
      <c r="F48" s="144" t="s">
        <v>249</v>
      </c>
      <c r="G48" s="169"/>
      <c r="H48" s="169"/>
      <c r="I48" s="169"/>
      <c r="J48" s="169"/>
    </row>
    <row r="49" spans="2:2" s="169" customFormat="1">
      <c r="B49" s="144"/>
    </row>
    <row r="50" spans="2:2" s="169" customFormat="1" ht="13.2"/>
    <row r="51" spans="2:2" s="169" customFormat="1" ht="13.2"/>
    <row r="52" spans="2:2" s="169" customFormat="1" ht="13.2"/>
    <row r="53" spans="2:2" s="169" customFormat="1" ht="13.2"/>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zoomScale="80" zoomScaleNormal="100" zoomScaleSheetLayoutView="80" workbookViewId="0">
      <selection activeCell="H16" sqref="H16"/>
    </sheetView>
  </sheetViews>
  <sheetFormatPr defaultColWidth="9.109375" defaultRowHeight="13.8"/>
  <cols>
    <col min="1" max="1" width="53.5546875" style="317" customWidth="1"/>
    <col min="2" max="2" width="10.6640625" style="317" customWidth="1"/>
    <col min="3" max="3" width="12.44140625" style="317" customWidth="1"/>
    <col min="4" max="4" width="10.44140625" style="317" customWidth="1"/>
    <col min="5" max="5" width="13.109375" style="317" customWidth="1"/>
    <col min="6" max="6" width="10.44140625" style="317" customWidth="1"/>
    <col min="7" max="8" width="10.5546875" style="317" customWidth="1"/>
    <col min="9" max="9" width="9.88671875" style="317" customWidth="1"/>
    <col min="10" max="10" width="12.6640625" style="317" customWidth="1"/>
    <col min="11" max="11" width="0.6640625" style="317" customWidth="1"/>
    <col min="12" max="16384" width="9.109375" style="317"/>
  </cols>
  <sheetData>
    <row r="1" spans="1:12" s="312" customFormat="1">
      <c r="A1" s="123" t="s">
        <v>497</v>
      </c>
      <c r="B1" s="129"/>
      <c r="C1" s="129"/>
      <c r="D1" s="129"/>
      <c r="E1" s="129"/>
      <c r="F1" s="73"/>
      <c r="G1" s="73"/>
      <c r="H1" s="73"/>
      <c r="I1" s="769" t="s">
        <v>94</v>
      </c>
      <c r="J1" s="769"/>
      <c r="K1" s="299"/>
    </row>
    <row r="2" spans="1:12" s="312" customFormat="1">
      <c r="A2" s="99" t="s">
        <v>124</v>
      </c>
      <c r="B2" s="129"/>
      <c r="C2" s="129"/>
      <c r="D2" s="129"/>
      <c r="E2" s="129"/>
      <c r="F2" s="125"/>
      <c r="G2" s="126"/>
      <c r="H2" s="126"/>
      <c r="I2" s="725" t="str">
        <f>'ფორმა N1'!M2</f>
        <v>2021 წელი</v>
      </c>
      <c r="J2" s="726"/>
      <c r="K2" s="299"/>
    </row>
    <row r="3" spans="1:12" s="312" customFormat="1">
      <c r="A3" s="129"/>
      <c r="B3" s="129"/>
      <c r="C3" s="129"/>
      <c r="D3" s="129"/>
      <c r="E3" s="129"/>
      <c r="F3" s="125"/>
      <c r="G3" s="126"/>
      <c r="H3" s="126"/>
      <c r="I3" s="127"/>
      <c r="J3" s="265"/>
      <c r="K3" s="299"/>
    </row>
    <row r="4" spans="1:12" s="2" customFormat="1">
      <c r="A4" s="71" t="str">
        <f>'ფორმა N2'!A4</f>
        <v>ანგარიშვალდებული პირის დასახელება:</v>
      </c>
      <c r="B4" s="71"/>
      <c r="C4" s="71"/>
      <c r="D4" s="71"/>
      <c r="E4" s="71"/>
      <c r="F4" s="72"/>
      <c r="G4" s="72"/>
      <c r="H4" s="72"/>
      <c r="I4" s="118"/>
      <c r="J4" s="71"/>
      <c r="K4" s="99"/>
      <c r="L4" s="312"/>
    </row>
    <row r="5" spans="1:12" s="2" customFormat="1">
      <c r="A5" s="111" t="str">
        <f>'ფორმა N1'!D4</f>
        <v>მოქალაქეთა პოლიტიკური გაერთიანება "საქართველოსთვის"</v>
      </c>
      <c r="B5" s="112"/>
      <c r="C5" s="112"/>
      <c r="D5" s="112"/>
      <c r="E5" s="112"/>
      <c r="F5" s="56"/>
      <c r="G5" s="56"/>
      <c r="H5" s="56"/>
      <c r="I5" s="120"/>
      <c r="J5" s="56"/>
      <c r="K5" s="99"/>
    </row>
    <row r="6" spans="1:12" s="312" customFormat="1" ht="15">
      <c r="A6" s="128"/>
      <c r="B6" s="129"/>
      <c r="C6" s="129"/>
      <c r="D6" s="129"/>
      <c r="E6" s="129"/>
      <c r="F6" s="129"/>
      <c r="G6" s="129"/>
      <c r="H6" s="129"/>
      <c r="I6" s="129"/>
      <c r="J6" s="129"/>
      <c r="K6" s="299"/>
    </row>
    <row r="7" spans="1:12" ht="55.2">
      <c r="A7" s="323"/>
      <c r="B7" s="768" t="s">
        <v>204</v>
      </c>
      <c r="C7" s="768"/>
      <c r="D7" s="768" t="s">
        <v>272</v>
      </c>
      <c r="E7" s="768"/>
      <c r="F7" s="768" t="s">
        <v>273</v>
      </c>
      <c r="G7" s="768"/>
      <c r="H7" s="324" t="s">
        <v>259</v>
      </c>
      <c r="I7" s="768" t="s">
        <v>207</v>
      </c>
      <c r="J7" s="768"/>
      <c r="K7" s="325"/>
    </row>
    <row r="8" spans="1:12">
      <c r="A8" s="305" t="s">
        <v>99</v>
      </c>
      <c r="B8" s="326" t="s">
        <v>206</v>
      </c>
      <c r="C8" s="304" t="s">
        <v>205</v>
      </c>
      <c r="D8" s="326" t="s">
        <v>206</v>
      </c>
      <c r="E8" s="304" t="s">
        <v>205</v>
      </c>
      <c r="F8" s="326" t="s">
        <v>206</v>
      </c>
      <c r="G8" s="304" t="s">
        <v>205</v>
      </c>
      <c r="H8" s="304" t="s">
        <v>205</v>
      </c>
      <c r="I8" s="326" t="s">
        <v>206</v>
      </c>
      <c r="J8" s="304" t="s">
        <v>205</v>
      </c>
      <c r="K8" s="325"/>
    </row>
    <row r="9" spans="1:12">
      <c r="A9" s="327" t="s">
        <v>100</v>
      </c>
      <c r="B9" s="77">
        <f>SUM(B10,B14,B17)</f>
        <v>0</v>
      </c>
      <c r="C9" s="77">
        <f>SUM(C10,C14,C17)</f>
        <v>0</v>
      </c>
      <c r="D9" s="77">
        <f t="shared" ref="D9:J9" si="0">SUM(D10,D14,D17)</f>
        <v>450</v>
      </c>
      <c r="E9" s="77">
        <f>SUM(E10,E14,E17)</f>
        <v>139428.79999999999</v>
      </c>
      <c r="F9" s="77">
        <f t="shared" si="0"/>
        <v>1</v>
      </c>
      <c r="G9" s="77">
        <f>SUM(G10,G14,G17)</f>
        <v>1250</v>
      </c>
      <c r="H9" s="77">
        <f>SUM(H10,H14,H17)</f>
        <v>27636</v>
      </c>
      <c r="I9" s="77">
        <f>SUM(I10,I14,I17)</f>
        <v>449</v>
      </c>
      <c r="J9" s="77">
        <f t="shared" si="0"/>
        <v>110542.79999999999</v>
      </c>
      <c r="K9" s="325"/>
    </row>
    <row r="10" spans="1:12">
      <c r="A10" s="328" t="s">
        <v>101</v>
      </c>
      <c r="B10" s="323">
        <f>SUM(B11:B13)</f>
        <v>0</v>
      </c>
      <c r="C10" s="323">
        <f>SUM(C11:C13)</f>
        <v>0</v>
      </c>
      <c r="D10" s="323">
        <f t="shared" ref="D10:J10" si="1">SUM(D11:D13)</f>
        <v>0</v>
      </c>
      <c r="E10" s="323">
        <f>SUM(E11:E13)</f>
        <v>0</v>
      </c>
      <c r="F10" s="323">
        <f t="shared" si="1"/>
        <v>0</v>
      </c>
      <c r="G10" s="323">
        <f>SUM(G11:G13)</f>
        <v>0</v>
      </c>
      <c r="H10" s="323">
        <f>SUM(H11:H13)</f>
        <v>0</v>
      </c>
      <c r="I10" s="323">
        <f>SUM(I11:I13)</f>
        <v>0</v>
      </c>
      <c r="J10" s="323">
        <f t="shared" si="1"/>
        <v>0</v>
      </c>
      <c r="K10" s="325"/>
    </row>
    <row r="11" spans="1:12">
      <c r="A11" s="328" t="s">
        <v>102</v>
      </c>
      <c r="B11" s="307"/>
      <c r="C11" s="307"/>
      <c r="D11" s="307"/>
      <c r="E11" s="307"/>
      <c r="F11" s="307"/>
      <c r="G11" s="307"/>
      <c r="H11" s="307"/>
      <c r="I11" s="307"/>
      <c r="J11" s="307"/>
      <c r="K11" s="325"/>
    </row>
    <row r="12" spans="1:12">
      <c r="A12" s="328" t="s">
        <v>103</v>
      </c>
      <c r="B12" s="307"/>
      <c r="C12" s="307"/>
      <c r="D12" s="307"/>
      <c r="E12" s="307"/>
      <c r="F12" s="307"/>
      <c r="G12" s="307"/>
      <c r="H12" s="307"/>
      <c r="I12" s="307"/>
      <c r="J12" s="307"/>
      <c r="K12" s="325"/>
    </row>
    <row r="13" spans="1:12">
      <c r="A13" s="328" t="s">
        <v>104</v>
      </c>
      <c r="B13" s="307"/>
      <c r="C13" s="307"/>
      <c r="D13" s="307"/>
      <c r="E13" s="307"/>
      <c r="F13" s="307"/>
      <c r="G13" s="307"/>
      <c r="H13" s="307"/>
      <c r="I13" s="307"/>
      <c r="J13" s="307"/>
      <c r="K13" s="325"/>
    </row>
    <row r="14" spans="1:12">
      <c r="A14" s="328" t="s">
        <v>105</v>
      </c>
      <c r="B14" s="323">
        <f>SUM(B15:B16)</f>
        <v>0</v>
      </c>
      <c r="C14" s="323">
        <f>SUM(C15:C16)</f>
        <v>0</v>
      </c>
      <c r="D14" s="323">
        <f t="shared" ref="D14:J14" si="2">SUM(D15:D16)</f>
        <v>450</v>
      </c>
      <c r="E14" s="323">
        <f>SUM(E15:E16)</f>
        <v>139428.79999999999</v>
      </c>
      <c r="F14" s="323">
        <f t="shared" si="2"/>
        <v>1</v>
      </c>
      <c r="G14" s="323">
        <f>SUM(G15:G16)</f>
        <v>1250</v>
      </c>
      <c r="H14" s="323">
        <f>SUM(H15:H16)</f>
        <v>27636</v>
      </c>
      <c r="I14" s="323">
        <f>SUM(I15:I16)</f>
        <v>449</v>
      </c>
      <c r="J14" s="323">
        <f t="shared" si="2"/>
        <v>110542.79999999999</v>
      </c>
      <c r="K14" s="325"/>
    </row>
    <row r="15" spans="1:12">
      <c r="A15" s="328" t="s">
        <v>106</v>
      </c>
      <c r="B15" s="307"/>
      <c r="C15" s="307"/>
      <c r="D15" s="307"/>
      <c r="E15" s="307"/>
      <c r="F15" s="307"/>
      <c r="G15" s="307"/>
      <c r="H15" s="307"/>
      <c r="I15" s="307"/>
      <c r="J15" s="307"/>
      <c r="K15" s="325"/>
    </row>
    <row r="16" spans="1:12">
      <c r="A16" s="328" t="s">
        <v>107</v>
      </c>
      <c r="B16" s="307"/>
      <c r="C16" s="307"/>
      <c r="D16" s="307">
        <v>450</v>
      </c>
      <c r="E16" s="307">
        <v>139428.79999999999</v>
      </c>
      <c r="F16" s="307">
        <v>1</v>
      </c>
      <c r="G16" s="307">
        <v>1250</v>
      </c>
      <c r="H16" s="307">
        <v>27636</v>
      </c>
      <c r="I16" s="307">
        <f>D16-F16</f>
        <v>449</v>
      </c>
      <c r="J16" s="307">
        <f>E16-G16-H16</f>
        <v>110542.79999999999</v>
      </c>
      <c r="K16" s="325"/>
    </row>
    <row r="17" spans="1:11">
      <c r="A17" s="328" t="s">
        <v>108</v>
      </c>
      <c r="B17" s="323">
        <f>SUM(B18:B19,B22,B23)</f>
        <v>0</v>
      </c>
      <c r="C17" s="323">
        <f>SUM(C18:C19,C22,C23)</f>
        <v>0</v>
      </c>
      <c r="D17" s="323">
        <f t="shared" ref="D17:J17" si="3">SUM(D18:D19,D22,D23)</f>
        <v>0</v>
      </c>
      <c r="E17" s="323">
        <f>SUM(E18:E19,E22,E23)</f>
        <v>0</v>
      </c>
      <c r="F17" s="323">
        <f t="shared" si="3"/>
        <v>0</v>
      </c>
      <c r="G17" s="323">
        <f>SUM(G18:G19,G22,G23)</f>
        <v>0</v>
      </c>
      <c r="H17" s="323">
        <f>SUM(H18:H19,H22,H23)</f>
        <v>0</v>
      </c>
      <c r="I17" s="323">
        <f>SUM(I18:I19,I22,I23)</f>
        <v>0</v>
      </c>
      <c r="J17" s="323">
        <f t="shared" si="3"/>
        <v>0</v>
      </c>
      <c r="K17" s="325"/>
    </row>
    <row r="18" spans="1:11">
      <c r="A18" s="328" t="s">
        <v>109</v>
      </c>
      <c r="B18" s="307"/>
      <c r="C18" s="307"/>
      <c r="D18" s="307"/>
      <c r="E18" s="307"/>
      <c r="F18" s="307"/>
      <c r="G18" s="307"/>
      <c r="H18" s="307"/>
      <c r="I18" s="307"/>
      <c r="J18" s="307"/>
      <c r="K18" s="325"/>
    </row>
    <row r="19" spans="1:11">
      <c r="A19" s="328" t="s">
        <v>110</v>
      </c>
      <c r="B19" s="323">
        <f>SUM(B20:B21)</f>
        <v>0</v>
      </c>
      <c r="C19" s="323">
        <f>SUM(C20:C21)</f>
        <v>0</v>
      </c>
      <c r="D19" s="323">
        <f t="shared" ref="D19:J19" si="4">SUM(D20:D21)</f>
        <v>0</v>
      </c>
      <c r="E19" s="323">
        <f>SUM(E20:E21)</f>
        <v>0</v>
      </c>
      <c r="F19" s="323">
        <f t="shared" si="4"/>
        <v>0</v>
      </c>
      <c r="G19" s="323">
        <f>SUM(G20:G21)</f>
        <v>0</v>
      </c>
      <c r="H19" s="323">
        <f>SUM(H20:H21)</f>
        <v>0</v>
      </c>
      <c r="I19" s="323">
        <f>SUM(I20:I21)</f>
        <v>0</v>
      </c>
      <c r="J19" s="323">
        <f t="shared" si="4"/>
        <v>0</v>
      </c>
      <c r="K19" s="325"/>
    </row>
    <row r="20" spans="1:11">
      <c r="A20" s="328" t="s">
        <v>111</v>
      </c>
      <c r="B20" s="307"/>
      <c r="C20" s="307"/>
      <c r="D20" s="307"/>
      <c r="E20" s="307"/>
      <c r="F20" s="307"/>
      <c r="G20" s="307"/>
      <c r="H20" s="307"/>
      <c r="I20" s="307"/>
      <c r="J20" s="307"/>
      <c r="K20" s="325"/>
    </row>
    <row r="21" spans="1:11">
      <c r="A21" s="328" t="s">
        <v>112</v>
      </c>
      <c r="B21" s="307"/>
      <c r="C21" s="307"/>
      <c r="D21" s="307"/>
      <c r="E21" s="307"/>
      <c r="F21" s="307"/>
      <c r="G21" s="307"/>
      <c r="H21" s="307"/>
      <c r="I21" s="307"/>
      <c r="J21" s="307"/>
      <c r="K21" s="325"/>
    </row>
    <row r="22" spans="1:11">
      <c r="A22" s="328" t="s">
        <v>113</v>
      </c>
      <c r="B22" s="307"/>
      <c r="C22" s="307"/>
      <c r="D22" s="307"/>
      <c r="E22" s="307"/>
      <c r="F22" s="307"/>
      <c r="G22" s="307"/>
      <c r="H22" s="307"/>
      <c r="I22" s="307"/>
      <c r="J22" s="307"/>
      <c r="K22" s="325"/>
    </row>
    <row r="23" spans="1:11">
      <c r="A23" s="328" t="s">
        <v>114</v>
      </c>
      <c r="B23" s="307"/>
      <c r="C23" s="307"/>
      <c r="D23" s="307"/>
      <c r="E23" s="307"/>
      <c r="F23" s="307"/>
      <c r="G23" s="307"/>
      <c r="H23" s="307"/>
      <c r="I23" s="307"/>
      <c r="J23" s="307"/>
      <c r="K23" s="325"/>
    </row>
    <row r="24" spans="1:11">
      <c r="A24" s="327" t="s">
        <v>115</v>
      </c>
      <c r="B24" s="77">
        <f>SUM(B25:B31)</f>
        <v>0</v>
      </c>
      <c r="C24" s="77">
        <f t="shared" ref="C24:J24" si="5">SUM(C25:C31)</f>
        <v>0</v>
      </c>
      <c r="D24" s="77">
        <f t="shared" si="5"/>
        <v>0</v>
      </c>
      <c r="E24" s="77">
        <f t="shared" si="5"/>
        <v>0</v>
      </c>
      <c r="F24" s="77">
        <f t="shared" si="5"/>
        <v>0</v>
      </c>
      <c r="G24" s="77">
        <f t="shared" si="5"/>
        <v>0</v>
      </c>
      <c r="H24" s="77">
        <f t="shared" si="5"/>
        <v>0</v>
      </c>
      <c r="I24" s="77">
        <f t="shared" si="5"/>
        <v>0</v>
      </c>
      <c r="J24" s="77">
        <f t="shared" si="5"/>
        <v>0</v>
      </c>
      <c r="K24" s="325"/>
    </row>
    <row r="25" spans="1:11">
      <c r="A25" s="328" t="s">
        <v>513</v>
      </c>
      <c r="B25" s="307"/>
      <c r="C25" s="307"/>
      <c r="D25" s="307"/>
      <c r="E25" s="307"/>
      <c r="F25" s="307"/>
      <c r="G25" s="307"/>
      <c r="H25" s="307"/>
      <c r="I25" s="307"/>
      <c r="J25" s="307"/>
      <c r="K25" s="325"/>
    </row>
    <row r="26" spans="1:11">
      <c r="A26" s="328" t="s">
        <v>239</v>
      </c>
      <c r="B26" s="307"/>
      <c r="C26" s="307"/>
      <c r="D26" s="307"/>
      <c r="E26" s="307"/>
      <c r="F26" s="307"/>
      <c r="G26" s="307"/>
      <c r="H26" s="307"/>
      <c r="I26" s="307"/>
      <c r="J26" s="307"/>
      <c r="K26" s="325"/>
    </row>
    <row r="27" spans="1:11">
      <c r="A27" s="328" t="s">
        <v>240</v>
      </c>
      <c r="B27" s="307"/>
      <c r="C27" s="307"/>
      <c r="D27" s="307"/>
      <c r="E27" s="307"/>
      <c r="F27" s="307"/>
      <c r="G27" s="307"/>
      <c r="H27" s="307"/>
      <c r="I27" s="307"/>
      <c r="J27" s="307"/>
      <c r="K27" s="325"/>
    </row>
    <row r="28" spans="1:11">
      <c r="A28" s="328" t="s">
        <v>241</v>
      </c>
      <c r="B28" s="307"/>
      <c r="C28" s="307"/>
      <c r="D28" s="307"/>
      <c r="E28" s="307"/>
      <c r="F28" s="307"/>
      <c r="G28" s="307"/>
      <c r="H28" s="307"/>
      <c r="I28" s="307"/>
      <c r="J28" s="307"/>
      <c r="K28" s="325"/>
    </row>
    <row r="29" spans="1:11">
      <c r="A29" s="328" t="s">
        <v>242</v>
      </c>
      <c r="B29" s="307"/>
      <c r="C29" s="307"/>
      <c r="D29" s="307"/>
      <c r="E29" s="307"/>
      <c r="F29" s="307"/>
      <c r="G29" s="307"/>
      <c r="H29" s="307"/>
      <c r="I29" s="307"/>
      <c r="J29" s="307"/>
      <c r="K29" s="325"/>
    </row>
    <row r="30" spans="1:11">
      <c r="A30" s="328" t="s">
        <v>243</v>
      </c>
      <c r="B30" s="307"/>
      <c r="C30" s="307"/>
      <c r="D30" s="307"/>
      <c r="E30" s="307"/>
      <c r="F30" s="307"/>
      <c r="G30" s="307"/>
      <c r="H30" s="307"/>
      <c r="I30" s="307"/>
      <c r="J30" s="307"/>
      <c r="K30" s="325"/>
    </row>
    <row r="31" spans="1:11">
      <c r="A31" s="328" t="s">
        <v>244</v>
      </c>
      <c r="B31" s="307"/>
      <c r="C31" s="307"/>
      <c r="D31" s="307"/>
      <c r="E31" s="307"/>
      <c r="F31" s="307"/>
      <c r="G31" s="307"/>
      <c r="H31" s="307"/>
      <c r="I31" s="307"/>
      <c r="J31" s="307"/>
      <c r="K31" s="325"/>
    </row>
    <row r="32" spans="1:11">
      <c r="A32" s="327" t="s">
        <v>116</v>
      </c>
      <c r="B32" s="77">
        <f>SUM(B33:B35)</f>
        <v>0</v>
      </c>
      <c r="C32" s="77">
        <f>SUM(C33:C35)</f>
        <v>0</v>
      </c>
      <c r="D32" s="77">
        <f t="shared" ref="D32:J32" si="6">SUM(D33:D35)</f>
        <v>0</v>
      </c>
      <c r="E32" s="77">
        <f>SUM(E33:E35)</f>
        <v>0</v>
      </c>
      <c r="F32" s="77">
        <f t="shared" si="6"/>
        <v>0</v>
      </c>
      <c r="G32" s="77">
        <f>SUM(G33:G35)</f>
        <v>0</v>
      </c>
      <c r="H32" s="77">
        <f>SUM(H33:H35)</f>
        <v>0</v>
      </c>
      <c r="I32" s="77">
        <f>SUM(I33:I35)</f>
        <v>0</v>
      </c>
      <c r="J32" s="77">
        <f t="shared" si="6"/>
        <v>0</v>
      </c>
      <c r="K32" s="325"/>
    </row>
    <row r="33" spans="1:11">
      <c r="A33" s="328" t="s">
        <v>245</v>
      </c>
      <c r="B33" s="307"/>
      <c r="C33" s="307"/>
      <c r="D33" s="307"/>
      <c r="E33" s="307"/>
      <c r="F33" s="307"/>
      <c r="G33" s="307"/>
      <c r="H33" s="307"/>
      <c r="I33" s="307"/>
      <c r="J33" s="307"/>
      <c r="K33" s="325"/>
    </row>
    <row r="34" spans="1:11">
      <c r="A34" s="328" t="s">
        <v>246</v>
      </c>
      <c r="B34" s="307"/>
      <c r="C34" s="307"/>
      <c r="D34" s="307"/>
      <c r="E34" s="307"/>
      <c r="F34" s="307"/>
      <c r="G34" s="307"/>
      <c r="H34" s="307"/>
      <c r="I34" s="307"/>
      <c r="J34" s="307"/>
      <c r="K34" s="325"/>
    </row>
    <row r="35" spans="1:11">
      <c r="A35" s="328" t="s">
        <v>247</v>
      </c>
      <c r="B35" s="307"/>
      <c r="C35" s="307"/>
      <c r="D35" s="307"/>
      <c r="E35" s="307"/>
      <c r="F35" s="307"/>
      <c r="G35" s="307"/>
      <c r="H35" s="307"/>
      <c r="I35" s="307"/>
      <c r="J35" s="307"/>
      <c r="K35" s="325"/>
    </row>
    <row r="36" spans="1:11">
      <c r="A36" s="327" t="s">
        <v>117</v>
      </c>
      <c r="B36" s="77">
        <f t="shared" ref="B36:J36" si="7">SUM(B37:B39,B42)</f>
        <v>0</v>
      </c>
      <c r="C36" s="77">
        <f t="shared" si="7"/>
        <v>0</v>
      </c>
      <c r="D36" s="77">
        <f t="shared" si="7"/>
        <v>0</v>
      </c>
      <c r="E36" s="77">
        <f t="shared" si="7"/>
        <v>0</v>
      </c>
      <c r="F36" s="77">
        <f t="shared" si="7"/>
        <v>0</v>
      </c>
      <c r="G36" s="77">
        <f t="shared" si="7"/>
        <v>0</v>
      </c>
      <c r="H36" s="77">
        <f t="shared" si="7"/>
        <v>0</v>
      </c>
      <c r="I36" s="77">
        <f t="shared" si="7"/>
        <v>0</v>
      </c>
      <c r="J36" s="77">
        <f t="shared" si="7"/>
        <v>0</v>
      </c>
      <c r="K36" s="325"/>
    </row>
    <row r="37" spans="1:11">
      <c r="A37" s="328" t="s">
        <v>118</v>
      </c>
      <c r="B37" s="307"/>
      <c r="C37" s="307"/>
      <c r="D37" s="307"/>
      <c r="E37" s="307"/>
      <c r="F37" s="307"/>
      <c r="G37" s="307"/>
      <c r="H37" s="307"/>
      <c r="I37" s="307"/>
      <c r="J37" s="307"/>
      <c r="K37" s="325"/>
    </row>
    <row r="38" spans="1:11">
      <c r="A38" s="328" t="s">
        <v>119</v>
      </c>
      <c r="B38" s="307"/>
      <c r="C38" s="307"/>
      <c r="D38" s="307"/>
      <c r="E38" s="307"/>
      <c r="F38" s="307"/>
      <c r="G38" s="307"/>
      <c r="H38" s="307"/>
      <c r="I38" s="307"/>
      <c r="J38" s="307"/>
      <c r="K38" s="325"/>
    </row>
    <row r="39" spans="1:11">
      <c r="A39" s="328" t="s">
        <v>120</v>
      </c>
      <c r="B39" s="323">
        <f t="shared" ref="B39:J39" si="8">SUM(B40:B41)</f>
        <v>0</v>
      </c>
      <c r="C39" s="323">
        <f t="shared" si="8"/>
        <v>0</v>
      </c>
      <c r="D39" s="323">
        <f t="shared" si="8"/>
        <v>0</v>
      </c>
      <c r="E39" s="323">
        <f t="shared" si="8"/>
        <v>0</v>
      </c>
      <c r="F39" s="323">
        <f t="shared" si="8"/>
        <v>0</v>
      </c>
      <c r="G39" s="323">
        <f t="shared" si="8"/>
        <v>0</v>
      </c>
      <c r="H39" s="323">
        <f t="shared" si="8"/>
        <v>0</v>
      </c>
      <c r="I39" s="323">
        <f t="shared" si="8"/>
        <v>0</v>
      </c>
      <c r="J39" s="323">
        <f t="shared" si="8"/>
        <v>0</v>
      </c>
      <c r="K39" s="325"/>
    </row>
    <row r="40" spans="1:11" ht="27.6">
      <c r="A40" s="328" t="s">
        <v>373</v>
      </c>
      <c r="B40" s="307"/>
      <c r="C40" s="307"/>
      <c r="D40" s="307"/>
      <c r="E40" s="307"/>
      <c r="F40" s="307"/>
      <c r="G40" s="307"/>
      <c r="H40" s="307"/>
      <c r="I40" s="307"/>
      <c r="J40" s="307"/>
      <c r="K40" s="325"/>
    </row>
    <row r="41" spans="1:11">
      <c r="A41" s="328" t="s">
        <v>121</v>
      </c>
      <c r="B41" s="307"/>
      <c r="C41" s="307"/>
      <c r="D41" s="307"/>
      <c r="E41" s="307"/>
      <c r="F41" s="307"/>
      <c r="G41" s="307"/>
      <c r="H41" s="307"/>
      <c r="I41" s="307"/>
      <c r="J41" s="307"/>
      <c r="K41" s="325"/>
    </row>
    <row r="42" spans="1:11">
      <c r="A42" s="328" t="s">
        <v>122</v>
      </c>
      <c r="B42" s="307"/>
      <c r="C42" s="307"/>
      <c r="D42" s="307"/>
      <c r="E42" s="307"/>
      <c r="F42" s="307"/>
      <c r="G42" s="307"/>
      <c r="H42" s="307"/>
      <c r="I42" s="307"/>
      <c r="J42" s="307"/>
      <c r="K42" s="325"/>
    </row>
    <row r="43" spans="1:11">
      <c r="A43" s="329"/>
      <c r="B43" s="329"/>
      <c r="C43" s="329"/>
      <c r="D43" s="329"/>
      <c r="E43" s="329"/>
      <c r="F43" s="329"/>
      <c r="G43" s="329"/>
      <c r="H43" s="329"/>
      <c r="I43" s="329"/>
      <c r="J43" s="329"/>
    </row>
    <row r="44" spans="1:11" s="312" customFormat="1" ht="13.2"/>
    <row r="45" spans="1:11" s="312" customFormat="1">
      <c r="A45" s="317"/>
    </row>
    <row r="46" spans="1:11" s="2" customFormat="1">
      <c r="A46" s="67" t="s">
        <v>93</v>
      </c>
      <c r="D46" s="263"/>
    </row>
    <row r="47" spans="1:11" s="2" customFormat="1">
      <c r="D47" s="269"/>
      <c r="E47" s="269"/>
      <c r="F47" s="269"/>
      <c r="G47" s="269"/>
      <c r="I47" s="269"/>
    </row>
    <row r="48" spans="1:11" s="2" customFormat="1">
      <c r="B48" s="66"/>
      <c r="C48" s="66"/>
      <c r="F48" s="66"/>
      <c r="G48" s="320"/>
      <c r="H48" s="66"/>
      <c r="I48" s="269"/>
      <c r="J48" s="269"/>
    </row>
    <row r="49" spans="1:10" s="2" customFormat="1">
      <c r="B49" s="65" t="s">
        <v>248</v>
      </c>
      <c r="F49" s="12" t="s">
        <v>253</v>
      </c>
      <c r="G49" s="321"/>
      <c r="I49" s="269"/>
      <c r="J49" s="269"/>
    </row>
    <row r="50" spans="1:10" s="2" customFormat="1">
      <c r="B50" s="61" t="s">
        <v>123</v>
      </c>
      <c r="F50" s="2" t="s">
        <v>249</v>
      </c>
      <c r="G50" s="269"/>
      <c r="I50" s="269"/>
      <c r="J50" s="269"/>
    </row>
    <row r="51" spans="1:10" s="269" customFormat="1">
      <c r="A51" s="2"/>
      <c r="B51" s="317"/>
      <c r="H51" s="317"/>
    </row>
    <row r="52" spans="1:10" s="2" customFormat="1">
      <c r="A52" s="11"/>
      <c r="B52" s="11"/>
      <c r="C52" s="11"/>
    </row>
    <row r="53" spans="1:10">
      <c r="A53" s="329"/>
      <c r="B53" s="329"/>
      <c r="C53" s="329"/>
      <c r="D53" s="329"/>
      <c r="E53" s="329"/>
      <c r="F53" s="329"/>
      <c r="G53" s="329"/>
      <c r="H53" s="329"/>
      <c r="I53" s="329"/>
      <c r="J53" s="329"/>
    </row>
  </sheetData>
  <mergeCells count="6">
    <mergeCell ref="B7:C7"/>
    <mergeCell ref="D7:E7"/>
    <mergeCell ref="F7:G7"/>
    <mergeCell ref="I7:J7"/>
    <mergeCell ref="I1:J1"/>
    <mergeCell ref="I2:J2"/>
  </mergeCells>
  <pageMargins left="0.25" right="0.25" top="0.75" bottom="0.75" header="0.3" footer="0.3"/>
  <pageSetup paperSize="9" scale="67"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zoomScaleNormal="100" zoomScaleSheetLayoutView="100" workbookViewId="0">
      <selection activeCell="B35" sqref="B35"/>
    </sheetView>
  </sheetViews>
  <sheetFormatPr defaultColWidth="9.109375" defaultRowHeight="13.8"/>
  <cols>
    <col min="1" max="1" width="16.33203125" style="2" customWidth="1"/>
    <col min="2" max="2" width="80" style="2" customWidth="1"/>
    <col min="3" max="3" width="16.109375" style="2" customWidth="1"/>
    <col min="4" max="4" width="14.6640625" style="2" customWidth="1"/>
    <col min="5" max="5" width="0.6640625" style="263" customWidth="1"/>
    <col min="6" max="6" width="9.109375" style="2"/>
    <col min="7" max="7" width="15.88671875" style="2" bestFit="1" customWidth="1"/>
    <col min="8" max="16384" width="9.109375" style="2"/>
  </cols>
  <sheetData>
    <row r="1" spans="1:7">
      <c r="A1" s="70" t="s">
        <v>479</v>
      </c>
      <c r="B1" s="71"/>
      <c r="C1" s="727" t="s">
        <v>94</v>
      </c>
      <c r="D1" s="727"/>
      <c r="E1" s="102"/>
    </row>
    <row r="2" spans="1:7">
      <c r="A2" s="71" t="s">
        <v>124</v>
      </c>
      <c r="B2" s="71"/>
      <c r="C2" s="725" t="str">
        <f>'ფორმა N1'!M2</f>
        <v>2021 წელი</v>
      </c>
      <c r="D2" s="726"/>
      <c r="E2" s="102"/>
    </row>
    <row r="3" spans="1:7">
      <c r="A3" s="70"/>
      <c r="B3" s="71"/>
      <c r="C3" s="265"/>
      <c r="D3" s="265"/>
      <c r="E3" s="102"/>
    </row>
    <row r="4" spans="1:7">
      <c r="A4" s="72" t="s">
        <v>254</v>
      </c>
      <c r="B4" s="96"/>
      <c r="C4" s="97"/>
      <c r="D4" s="71"/>
      <c r="E4" s="102"/>
    </row>
    <row r="5" spans="1:7">
      <c r="A5" s="174" t="str">
        <f>'ფორმა N1'!D4</f>
        <v>მოქალაქეთა პოლიტიკური გაერთიანება "საქართველოსთვის"</v>
      </c>
      <c r="B5" s="12"/>
      <c r="C5" s="12"/>
      <c r="E5" s="102"/>
    </row>
    <row r="6" spans="1:7">
      <c r="A6" s="98"/>
      <c r="B6" s="98"/>
      <c r="C6" s="98"/>
      <c r="D6" s="99"/>
      <c r="E6" s="102"/>
    </row>
    <row r="7" spans="1:7">
      <c r="A7" s="71"/>
      <c r="B7" s="71"/>
      <c r="C7" s="71"/>
      <c r="D7" s="71"/>
      <c r="E7" s="102"/>
    </row>
    <row r="8" spans="1:7" s="6" customFormat="1" ht="39" customHeight="1">
      <c r="A8" s="100" t="s">
        <v>64</v>
      </c>
      <c r="B8" s="74" t="s">
        <v>230</v>
      </c>
      <c r="C8" s="74" t="s">
        <v>66</v>
      </c>
      <c r="D8" s="74" t="s">
        <v>67</v>
      </c>
      <c r="E8" s="102"/>
    </row>
    <row r="9" spans="1:7" s="7" customFormat="1" ht="16.5" customHeight="1">
      <c r="A9" s="175">
        <v>1</v>
      </c>
      <c r="B9" s="175" t="s">
        <v>65</v>
      </c>
      <c r="C9" s="80">
        <f>SUM(C10,C26)</f>
        <v>208246</v>
      </c>
      <c r="D9" s="705">
        <f>SUM(D10,D26)</f>
        <v>131028.98</v>
      </c>
      <c r="E9" s="102"/>
    </row>
    <row r="10" spans="1:7" s="7" customFormat="1" ht="16.5" customHeight="1">
      <c r="A10" s="82">
        <v>1.1000000000000001</v>
      </c>
      <c r="B10" s="82" t="s">
        <v>69</v>
      </c>
      <c r="C10" s="80"/>
      <c r="D10" s="80">
        <f>SUM(D11,D12,D16,D19,D24,D25)</f>
        <v>130980</v>
      </c>
      <c r="E10" s="102"/>
    </row>
    <row r="11" spans="1:7" s="9" customFormat="1" ht="16.5" customHeight="1">
      <c r="A11" s="83" t="s">
        <v>30</v>
      </c>
      <c r="B11" s="83" t="s">
        <v>68</v>
      </c>
      <c r="C11" s="8"/>
      <c r="D11" s="8"/>
      <c r="E11" s="102"/>
    </row>
    <row r="12" spans="1:7" s="10" customFormat="1" ht="16.5" customHeight="1">
      <c r="A12" s="83" t="s">
        <v>31</v>
      </c>
      <c r="B12" s="83" t="s">
        <v>283</v>
      </c>
      <c r="C12" s="101">
        <f>SUM(C14:C15)</f>
        <v>0</v>
      </c>
      <c r="D12" s="101">
        <f>SUM(D13:D15)</f>
        <v>130980</v>
      </c>
      <c r="E12" s="102"/>
      <c r="G12" s="64"/>
    </row>
    <row r="13" spans="1:7" s="3" customFormat="1" ht="16.5" customHeight="1">
      <c r="A13" s="92" t="s">
        <v>70</v>
      </c>
      <c r="B13" s="92" t="s">
        <v>286</v>
      </c>
      <c r="C13" s="8"/>
      <c r="D13" s="8">
        <v>130980</v>
      </c>
      <c r="E13" s="102"/>
    </row>
    <row r="14" spans="1:7" s="3" customFormat="1" ht="16.5" customHeight="1">
      <c r="A14" s="92" t="s">
        <v>408</v>
      </c>
      <c r="B14" s="92" t="s">
        <v>407</v>
      </c>
      <c r="C14" s="8"/>
      <c r="D14" s="8"/>
      <c r="E14" s="102"/>
    </row>
    <row r="15" spans="1:7" s="3" customFormat="1" ht="16.5" customHeight="1">
      <c r="A15" s="92" t="s">
        <v>409</v>
      </c>
      <c r="B15" s="92" t="s">
        <v>83</v>
      </c>
      <c r="C15" s="8"/>
      <c r="D15" s="8"/>
      <c r="E15" s="102"/>
    </row>
    <row r="16" spans="1:7" s="3" customFormat="1" ht="16.5" customHeight="1">
      <c r="A16" s="83" t="s">
        <v>71</v>
      </c>
      <c r="B16" s="83" t="s">
        <v>72</v>
      </c>
      <c r="C16" s="101">
        <f>SUM(C17:C18)</f>
        <v>0</v>
      </c>
      <c r="D16" s="101">
        <f>SUM(D17:D18)</f>
        <v>0</v>
      </c>
      <c r="E16" s="102"/>
    </row>
    <row r="17" spans="1:5" s="3" customFormat="1" ht="16.5" customHeight="1">
      <c r="A17" s="92" t="s">
        <v>73</v>
      </c>
      <c r="B17" s="92" t="s">
        <v>75</v>
      </c>
      <c r="C17" s="8"/>
      <c r="D17" s="8"/>
      <c r="E17" s="102"/>
    </row>
    <row r="18" spans="1:5" s="3" customFormat="1" ht="32.25" customHeight="1">
      <c r="A18" s="92" t="s">
        <v>74</v>
      </c>
      <c r="B18" s="92" t="s">
        <v>449</v>
      </c>
      <c r="C18" s="8"/>
      <c r="D18" s="8"/>
      <c r="E18" s="102"/>
    </row>
    <row r="19" spans="1:5" s="3" customFormat="1" ht="16.5" customHeight="1">
      <c r="A19" s="83" t="s">
        <v>76</v>
      </c>
      <c r="B19" s="83" t="s">
        <v>363</v>
      </c>
      <c r="C19" s="101">
        <f>SUM(C20:C23)</f>
        <v>0</v>
      </c>
      <c r="D19" s="101">
        <f>SUM(D20:D23)</f>
        <v>0</v>
      </c>
      <c r="E19" s="102"/>
    </row>
    <row r="20" spans="1:5" s="3" customFormat="1" ht="16.5" customHeight="1">
      <c r="A20" s="92" t="s">
        <v>77</v>
      </c>
      <c r="B20" s="92" t="s">
        <v>505</v>
      </c>
      <c r="C20" s="8"/>
      <c r="D20" s="8"/>
      <c r="E20" s="102"/>
    </row>
    <row r="21" spans="1:5" s="3" customFormat="1" ht="27.6">
      <c r="A21" s="92" t="s">
        <v>78</v>
      </c>
      <c r="B21" s="92" t="s">
        <v>415</v>
      </c>
      <c r="C21" s="8"/>
      <c r="D21" s="8"/>
      <c r="E21" s="102"/>
    </row>
    <row r="22" spans="1:5" s="3" customFormat="1">
      <c r="A22" s="92" t="s">
        <v>79</v>
      </c>
      <c r="B22" s="92" t="s">
        <v>434</v>
      </c>
      <c r="C22" s="8"/>
      <c r="D22" s="8"/>
      <c r="E22" s="102"/>
    </row>
    <row r="23" spans="1:5" s="3" customFormat="1">
      <c r="A23" s="92" t="s">
        <v>80</v>
      </c>
      <c r="B23" s="92" t="s">
        <v>480</v>
      </c>
      <c r="C23" s="8"/>
      <c r="D23" s="8"/>
      <c r="E23" s="102"/>
    </row>
    <row r="24" spans="1:5" s="3" customFormat="1" ht="16.5" customHeight="1">
      <c r="A24" s="83" t="s">
        <v>81</v>
      </c>
      <c r="B24" s="83" t="s">
        <v>377</v>
      </c>
      <c r="C24" s="195"/>
      <c r="D24" s="8"/>
      <c r="E24" s="102"/>
    </row>
    <row r="25" spans="1:5" s="3" customFormat="1">
      <c r="A25" s="83" t="s">
        <v>232</v>
      </c>
      <c r="B25" s="83" t="s">
        <v>383</v>
      </c>
      <c r="C25" s="8"/>
      <c r="D25" s="8"/>
      <c r="E25" s="102"/>
    </row>
    <row r="26" spans="1:5" ht="16.5" customHeight="1">
      <c r="A26" s="82">
        <v>1.2</v>
      </c>
      <c r="B26" s="82" t="s">
        <v>82</v>
      </c>
      <c r="C26" s="80">
        <f>SUM(C27,C31,C35)</f>
        <v>208246</v>
      </c>
      <c r="D26" s="80">
        <f>SUM(D27,D31,D35)</f>
        <v>48.98</v>
      </c>
      <c r="E26" s="102"/>
    </row>
    <row r="27" spans="1:5" ht="16.5" customHeight="1">
      <c r="A27" s="83" t="s">
        <v>32</v>
      </c>
      <c r="B27" s="83" t="s">
        <v>286</v>
      </c>
      <c r="C27" s="101">
        <f>SUM(C28:C30)</f>
        <v>188246</v>
      </c>
      <c r="D27" s="101">
        <f>SUM(D28:D30)</f>
        <v>0</v>
      </c>
      <c r="E27" s="102"/>
    </row>
    <row r="28" spans="1:5">
      <c r="A28" s="183" t="s">
        <v>84</v>
      </c>
      <c r="B28" s="183" t="s">
        <v>284</v>
      </c>
      <c r="C28" s="8"/>
      <c r="D28" s="8"/>
      <c r="E28" s="102"/>
    </row>
    <row r="29" spans="1:5">
      <c r="A29" s="183" t="s">
        <v>85</v>
      </c>
      <c r="B29" s="183" t="s">
        <v>287</v>
      </c>
      <c r="C29" s="8"/>
      <c r="D29" s="8"/>
      <c r="E29" s="102"/>
    </row>
    <row r="30" spans="1:5">
      <c r="A30" s="183" t="s">
        <v>384</v>
      </c>
      <c r="B30" s="183" t="s">
        <v>285</v>
      </c>
      <c r="C30" s="8">
        <v>188246</v>
      </c>
      <c r="D30" s="8"/>
      <c r="E30" s="102"/>
    </row>
    <row r="31" spans="1:5">
      <c r="A31" s="83" t="s">
        <v>33</v>
      </c>
      <c r="B31" s="83" t="s">
        <v>407</v>
      </c>
      <c r="C31" s="101">
        <f>SUM(C32:C34)</f>
        <v>20000</v>
      </c>
      <c r="D31" s="101">
        <f>SUM(D32:D34)</f>
        <v>0</v>
      </c>
      <c r="E31" s="102"/>
    </row>
    <row r="32" spans="1:5">
      <c r="A32" s="183" t="s">
        <v>12</v>
      </c>
      <c r="B32" s="183" t="s">
        <v>410</v>
      </c>
      <c r="C32" s="8"/>
      <c r="D32" s="8"/>
      <c r="E32" s="102"/>
    </row>
    <row r="33" spans="1:9">
      <c r="A33" s="183" t="s">
        <v>13</v>
      </c>
      <c r="B33" s="183" t="s">
        <v>411</v>
      </c>
      <c r="C33" s="8"/>
      <c r="D33" s="8"/>
      <c r="E33" s="102"/>
    </row>
    <row r="34" spans="1:9">
      <c r="A34" s="183" t="s">
        <v>261</v>
      </c>
      <c r="B34" s="183" t="s">
        <v>412</v>
      </c>
      <c r="C34" s="8">
        <v>20000</v>
      </c>
      <c r="D34" s="8"/>
      <c r="E34" s="102"/>
    </row>
    <row r="35" spans="1:9" ht="31.5" customHeight="1">
      <c r="A35" s="83" t="s">
        <v>34</v>
      </c>
      <c r="B35" s="193" t="s">
        <v>440</v>
      </c>
      <c r="C35" s="8"/>
      <c r="D35" s="8">
        <v>48.98</v>
      </c>
      <c r="E35" s="102"/>
    </row>
    <row r="36" spans="1:9">
      <c r="D36" s="25"/>
      <c r="E36" s="103"/>
      <c r="F36" s="25"/>
    </row>
    <row r="37" spans="1:9">
      <c r="A37" s="1"/>
      <c r="D37" s="25"/>
      <c r="E37" s="103"/>
      <c r="F37" s="25"/>
    </row>
    <row r="38" spans="1:9">
      <c r="D38" s="25"/>
      <c r="E38" s="103"/>
      <c r="F38" s="25"/>
    </row>
    <row r="39" spans="1:9">
      <c r="D39" s="25"/>
      <c r="E39" s="103"/>
      <c r="F39" s="25"/>
    </row>
    <row r="40" spans="1:9">
      <c r="A40" s="65" t="s">
        <v>93</v>
      </c>
      <c r="D40" s="25"/>
      <c r="E40" s="103"/>
      <c r="F40" s="25"/>
    </row>
    <row r="41" spans="1:9">
      <c r="D41" s="25"/>
      <c r="E41" s="364"/>
      <c r="F41" s="364"/>
      <c r="G41" s="269"/>
      <c r="H41" s="269"/>
      <c r="I41" s="269"/>
    </row>
    <row r="42" spans="1:9">
      <c r="D42" s="104"/>
      <c r="E42" s="364"/>
      <c r="F42" s="364"/>
      <c r="G42" s="269"/>
      <c r="H42" s="269"/>
      <c r="I42" s="269"/>
    </row>
    <row r="43" spans="1:9">
      <c r="A43" s="269"/>
      <c r="B43" s="65" t="s">
        <v>251</v>
      </c>
      <c r="D43" s="104"/>
      <c r="E43" s="364"/>
      <c r="F43" s="364"/>
      <c r="G43" s="269"/>
      <c r="H43" s="269"/>
      <c r="I43" s="269"/>
    </row>
    <row r="44" spans="1:9">
      <c r="A44" s="269"/>
      <c r="B44" s="2" t="s">
        <v>250</v>
      </c>
      <c r="D44" s="104"/>
      <c r="E44" s="364"/>
      <c r="F44" s="364"/>
      <c r="G44" s="269"/>
      <c r="H44" s="269"/>
      <c r="I44" s="269"/>
    </row>
    <row r="45" spans="1:9" s="269" customFormat="1" ht="13.2">
      <c r="B45" s="61" t="s">
        <v>123</v>
      </c>
      <c r="D45" s="364"/>
      <c r="E45" s="364"/>
      <c r="F45" s="364"/>
    </row>
    <row r="46" spans="1:9">
      <c r="D46" s="25"/>
      <c r="E46" s="103"/>
      <c r="F46" s="25"/>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108"/>
  <sheetViews>
    <sheetView showGridLines="0" view="pageBreakPreview" topLeftCell="A76" zoomScale="80" zoomScaleNormal="100" zoomScaleSheetLayoutView="80" workbookViewId="0">
      <selection activeCell="F82" sqref="F82"/>
    </sheetView>
  </sheetViews>
  <sheetFormatPr defaultColWidth="9.109375" defaultRowHeight="13.8"/>
  <cols>
    <col min="1" max="1" width="4.6640625" style="23" customWidth="1"/>
    <col min="2" max="2" width="24.33203125" style="23" customWidth="1"/>
    <col min="3" max="3" width="25.33203125" style="23" customWidth="1"/>
    <col min="4" max="4" width="20" style="23" customWidth="1"/>
    <col min="5" max="5" width="14.109375" style="22" customWidth="1"/>
    <col min="6" max="6" width="23.6640625" style="22" customWidth="1"/>
    <col min="7" max="7" width="19" style="618" customWidth="1"/>
    <col min="8" max="8" width="28" style="22" customWidth="1"/>
    <col min="9" max="9" width="1" style="22" customWidth="1"/>
    <col min="10" max="10" width="9.88671875" style="59" customWidth="1"/>
    <col min="11" max="11" width="12.6640625" style="59" customWidth="1"/>
    <col min="12" max="12" width="9.109375" style="60"/>
    <col min="13" max="16384" width="9.109375" style="23"/>
  </cols>
  <sheetData>
    <row r="1" spans="1:12" s="22" customFormat="1">
      <c r="A1" s="770" t="s">
        <v>475</v>
      </c>
      <c r="B1" s="770"/>
      <c r="C1" s="770"/>
      <c r="D1" s="770"/>
      <c r="E1" s="124"/>
      <c r="F1" s="124"/>
      <c r="G1" s="607"/>
      <c r="H1" s="95" t="s">
        <v>182</v>
      </c>
      <c r="I1" s="130"/>
      <c r="J1" s="62"/>
      <c r="K1" s="62"/>
      <c r="L1" s="62"/>
    </row>
    <row r="2" spans="1:12" s="22" customFormat="1">
      <c r="A2" s="99" t="s">
        <v>124</v>
      </c>
      <c r="B2" s="124"/>
      <c r="C2" s="124"/>
      <c r="D2" s="124">
        <v>10</v>
      </c>
      <c r="E2" s="124"/>
      <c r="F2" s="124"/>
      <c r="G2" s="608"/>
      <c r="H2" s="132" t="str">
        <f>'ფორმა N1'!M2</f>
        <v>2021 წელი</v>
      </c>
      <c r="I2" s="131"/>
      <c r="J2" s="62"/>
      <c r="K2" s="62"/>
      <c r="L2" s="62"/>
    </row>
    <row r="3" spans="1:12" s="22" customFormat="1">
      <c r="A3" s="124"/>
      <c r="B3" s="124"/>
      <c r="C3" s="124"/>
      <c r="D3" s="124"/>
      <c r="E3" s="124"/>
      <c r="F3" s="124"/>
      <c r="G3" s="608"/>
      <c r="H3" s="127"/>
      <c r="I3" s="131"/>
      <c r="J3" s="62"/>
      <c r="K3" s="62"/>
      <c r="L3" s="62"/>
    </row>
    <row r="4" spans="1:12" s="2" customFormat="1">
      <c r="A4" s="71" t="str">
        <f>'ფორმა N2'!A4</f>
        <v>ანგარიშვალდებული პირის დასახელება:</v>
      </c>
      <c r="B4" s="71"/>
      <c r="C4" s="71"/>
      <c r="D4" s="71"/>
      <c r="E4" s="124"/>
      <c r="F4" s="124"/>
      <c r="G4" s="609"/>
      <c r="H4" s="124"/>
      <c r="I4" s="130"/>
      <c r="J4" s="59"/>
      <c r="K4" s="59"/>
      <c r="L4" s="22"/>
    </row>
    <row r="5" spans="1:12" s="2" customFormat="1">
      <c r="A5" s="111" t="str">
        <f>'ფორმა N1'!D4</f>
        <v>მოქალაქეთა პოლიტიკური გაერთიანება "საქართველოსთვის"</v>
      </c>
      <c r="B5" s="112"/>
      <c r="C5" s="112"/>
      <c r="D5" s="112"/>
      <c r="E5" s="133"/>
      <c r="F5" s="134"/>
      <c r="G5" s="610"/>
      <c r="H5" s="134"/>
      <c r="I5" s="130"/>
      <c r="J5" s="59"/>
      <c r="K5" s="59"/>
      <c r="L5" s="12"/>
    </row>
    <row r="6" spans="1:12" s="22" customFormat="1" ht="15">
      <c r="A6" s="128"/>
      <c r="B6" s="129"/>
      <c r="C6" s="129"/>
      <c r="D6" s="129"/>
      <c r="E6" s="124"/>
      <c r="F6" s="124"/>
      <c r="G6" s="609"/>
      <c r="H6" s="124"/>
      <c r="I6" s="130"/>
      <c r="J6" s="59"/>
      <c r="K6" s="59"/>
      <c r="L6" s="59"/>
    </row>
    <row r="7" spans="1:12" ht="27.6">
      <c r="A7" s="121" t="s">
        <v>64</v>
      </c>
      <c r="B7" s="121" t="s">
        <v>339</v>
      </c>
      <c r="C7" s="122" t="s">
        <v>340</v>
      </c>
      <c r="D7" s="122" t="s">
        <v>216</v>
      </c>
      <c r="E7" s="122" t="s">
        <v>221</v>
      </c>
      <c r="F7" s="122" t="s">
        <v>222</v>
      </c>
      <c r="G7" s="611" t="s">
        <v>223</v>
      </c>
      <c r="H7" s="122" t="s">
        <v>224</v>
      </c>
      <c r="I7" s="130"/>
    </row>
    <row r="8" spans="1:12">
      <c r="A8" s="121">
        <v>1</v>
      </c>
      <c r="B8" s="121">
        <v>2</v>
      </c>
      <c r="C8" s="122">
        <v>3</v>
      </c>
      <c r="D8" s="121">
        <v>4</v>
      </c>
      <c r="E8" s="122">
        <v>5</v>
      </c>
      <c r="F8" s="121">
        <v>6</v>
      </c>
      <c r="G8" s="611">
        <v>7</v>
      </c>
      <c r="H8" s="122">
        <v>8</v>
      </c>
      <c r="I8" s="130"/>
    </row>
    <row r="9" spans="1:12" ht="41.4">
      <c r="A9" s="63">
        <v>1</v>
      </c>
      <c r="B9" s="24" t="s">
        <v>219</v>
      </c>
      <c r="C9" s="24" t="s">
        <v>1251</v>
      </c>
      <c r="D9" s="582" t="s">
        <v>1252</v>
      </c>
      <c r="E9" s="583" t="s">
        <v>1253</v>
      </c>
      <c r="F9" s="24">
        <v>2483.84</v>
      </c>
      <c r="G9" s="597">
        <v>44397</v>
      </c>
      <c r="H9" s="24" t="s">
        <v>1254</v>
      </c>
      <c r="I9" s="130"/>
    </row>
    <row r="10" spans="1:12" ht="41.4">
      <c r="A10" s="63">
        <v>2</v>
      </c>
      <c r="B10" s="24" t="s">
        <v>219</v>
      </c>
      <c r="C10" s="24" t="s">
        <v>1255</v>
      </c>
      <c r="D10" s="582" t="s">
        <v>1256</v>
      </c>
      <c r="E10" s="24" t="s">
        <v>1257</v>
      </c>
      <c r="F10" s="24">
        <v>3124.4</v>
      </c>
      <c r="G10" s="597">
        <v>44396</v>
      </c>
      <c r="H10" s="24" t="s">
        <v>1258</v>
      </c>
      <c r="I10" s="130"/>
    </row>
    <row r="11" spans="1:12" ht="41.4">
      <c r="A11" s="63">
        <v>3</v>
      </c>
      <c r="B11" s="24" t="s">
        <v>219</v>
      </c>
      <c r="C11" s="24" t="s">
        <v>1259</v>
      </c>
      <c r="D11" s="582" t="s">
        <v>1260</v>
      </c>
      <c r="E11" s="24" t="s">
        <v>1261</v>
      </c>
      <c r="F11" s="24">
        <v>2000</v>
      </c>
      <c r="G11" s="597">
        <v>44397</v>
      </c>
      <c r="H11" s="24" t="s">
        <v>1262</v>
      </c>
      <c r="I11" s="130"/>
    </row>
    <row r="12" spans="1:12" ht="41.4">
      <c r="A12" s="63">
        <v>4</v>
      </c>
      <c r="B12" s="24" t="s">
        <v>219</v>
      </c>
      <c r="C12" s="24" t="s">
        <v>1263</v>
      </c>
      <c r="D12" s="582" t="s">
        <v>1264</v>
      </c>
      <c r="E12" s="24" t="s">
        <v>1265</v>
      </c>
      <c r="F12" s="24">
        <v>800</v>
      </c>
      <c r="G12" s="597">
        <v>44407</v>
      </c>
      <c r="H12" s="24" t="s">
        <v>1266</v>
      </c>
      <c r="I12" s="130"/>
    </row>
    <row r="13" spans="1:12" ht="41.4">
      <c r="A13" s="63">
        <v>5</v>
      </c>
      <c r="B13" s="24" t="s">
        <v>219</v>
      </c>
      <c r="C13" s="24" t="s">
        <v>1267</v>
      </c>
      <c r="D13" s="582" t="s">
        <v>1268</v>
      </c>
      <c r="E13" s="24" t="s">
        <v>1269</v>
      </c>
      <c r="F13" s="24">
        <v>2150</v>
      </c>
      <c r="G13" s="597">
        <v>44409</v>
      </c>
      <c r="H13" s="24" t="s">
        <v>1270</v>
      </c>
      <c r="I13" s="130"/>
    </row>
    <row r="14" spans="1:12" ht="55.2">
      <c r="A14" s="63">
        <v>6</v>
      </c>
      <c r="B14" s="24" t="s">
        <v>219</v>
      </c>
      <c r="C14" s="24" t="s">
        <v>1271</v>
      </c>
      <c r="D14" s="582" t="s">
        <v>1272</v>
      </c>
      <c r="E14" s="24" t="s">
        <v>1273</v>
      </c>
      <c r="F14" s="24">
        <v>13320.45</v>
      </c>
      <c r="G14" s="597">
        <v>44413</v>
      </c>
      <c r="H14" s="24" t="s">
        <v>1274</v>
      </c>
      <c r="I14" s="130"/>
    </row>
    <row r="15" spans="1:12" ht="41.4">
      <c r="A15" s="63">
        <v>7</v>
      </c>
      <c r="B15" s="24" t="s">
        <v>219</v>
      </c>
      <c r="C15" s="24" t="s">
        <v>1275</v>
      </c>
      <c r="D15" s="582" t="s">
        <v>1276</v>
      </c>
      <c r="E15" s="24" t="s">
        <v>1277</v>
      </c>
      <c r="F15" s="24">
        <v>6250</v>
      </c>
      <c r="G15" s="597">
        <v>44398</v>
      </c>
      <c r="H15" s="24" t="s">
        <v>1278</v>
      </c>
      <c r="I15" s="130"/>
    </row>
    <row r="16" spans="1:12" ht="41.4">
      <c r="A16" s="63">
        <v>8</v>
      </c>
      <c r="B16" s="24" t="s">
        <v>219</v>
      </c>
      <c r="C16" s="24" t="s">
        <v>1279</v>
      </c>
      <c r="D16" s="582" t="s">
        <v>1280</v>
      </c>
      <c r="E16" s="24" t="s">
        <v>1281</v>
      </c>
      <c r="F16" s="24">
        <v>1250</v>
      </c>
      <c r="G16" s="597">
        <v>44392</v>
      </c>
      <c r="H16" s="24" t="s">
        <v>1282</v>
      </c>
      <c r="I16" s="130"/>
    </row>
    <row r="17" spans="1:9" ht="27.6">
      <c r="A17" s="63">
        <v>9</v>
      </c>
      <c r="B17" s="24" t="s">
        <v>219</v>
      </c>
      <c r="C17" s="24" t="s">
        <v>1283</v>
      </c>
      <c r="D17" s="584" t="s">
        <v>1284</v>
      </c>
      <c r="E17" s="24" t="s">
        <v>1285</v>
      </c>
      <c r="F17" s="24">
        <v>1250</v>
      </c>
      <c r="G17" s="597">
        <v>44379</v>
      </c>
      <c r="H17" s="24" t="s">
        <v>1286</v>
      </c>
      <c r="I17" s="130"/>
    </row>
    <row r="18" spans="1:9" ht="41.4">
      <c r="A18" s="63">
        <v>10</v>
      </c>
      <c r="B18" s="24" t="s">
        <v>219</v>
      </c>
      <c r="C18" s="24" t="s">
        <v>1287</v>
      </c>
      <c r="D18" s="584" t="s">
        <v>1288</v>
      </c>
      <c r="E18" s="24" t="s">
        <v>1289</v>
      </c>
      <c r="F18" s="24">
        <v>2805.75</v>
      </c>
      <c r="G18" s="597">
        <v>44379</v>
      </c>
      <c r="H18" s="24" t="s">
        <v>1290</v>
      </c>
      <c r="I18" s="130"/>
    </row>
    <row r="19" spans="1:9" ht="41.4">
      <c r="A19" s="63">
        <v>11</v>
      </c>
      <c r="B19" s="24" t="s">
        <v>219</v>
      </c>
      <c r="C19" s="24" t="s">
        <v>1291</v>
      </c>
      <c r="D19" s="585" t="s">
        <v>1292</v>
      </c>
      <c r="E19" s="24" t="s">
        <v>1293</v>
      </c>
      <c r="F19" s="24">
        <v>1000</v>
      </c>
      <c r="G19" s="597">
        <v>44382</v>
      </c>
      <c r="H19" s="24" t="s">
        <v>1294</v>
      </c>
      <c r="I19" s="130"/>
    </row>
    <row r="20" spans="1:9" ht="41.4">
      <c r="A20" s="63">
        <v>12</v>
      </c>
      <c r="B20" s="24" t="s">
        <v>219</v>
      </c>
      <c r="C20" s="24" t="s">
        <v>1295</v>
      </c>
      <c r="D20" s="585" t="s">
        <v>1296</v>
      </c>
      <c r="E20" s="583" t="s">
        <v>1297</v>
      </c>
      <c r="F20" s="24">
        <v>8000</v>
      </c>
      <c r="G20" s="612">
        <v>44377</v>
      </c>
      <c r="H20" s="24" t="s">
        <v>1298</v>
      </c>
      <c r="I20" s="130"/>
    </row>
    <row r="21" spans="1:9" ht="41.4">
      <c r="A21" s="63">
        <v>13</v>
      </c>
      <c r="B21" s="24" t="s">
        <v>219</v>
      </c>
      <c r="C21" s="24" t="s">
        <v>1299</v>
      </c>
      <c r="D21" s="585" t="s">
        <v>1300</v>
      </c>
      <c r="E21" s="583" t="s">
        <v>1301</v>
      </c>
      <c r="F21" s="24">
        <v>2605.85</v>
      </c>
      <c r="G21" s="597">
        <v>44397</v>
      </c>
      <c r="H21" s="24" t="s">
        <v>1302</v>
      </c>
      <c r="I21" s="130"/>
    </row>
    <row r="22" spans="1:9" ht="41.4">
      <c r="A22" s="63">
        <v>14</v>
      </c>
      <c r="B22" s="24" t="s">
        <v>219</v>
      </c>
      <c r="C22" s="24" t="s">
        <v>1303</v>
      </c>
      <c r="D22" s="586" t="s">
        <v>1304</v>
      </c>
      <c r="E22" s="583" t="s">
        <v>1305</v>
      </c>
      <c r="F22" s="24">
        <v>800</v>
      </c>
      <c r="G22" s="612">
        <v>44424</v>
      </c>
      <c r="H22" s="24" t="s">
        <v>1306</v>
      </c>
      <c r="I22" s="130"/>
    </row>
    <row r="23" spans="1:9" ht="41.4">
      <c r="A23" s="63">
        <v>15</v>
      </c>
      <c r="B23" s="24" t="s">
        <v>219</v>
      </c>
      <c r="C23" s="24" t="s">
        <v>1307</v>
      </c>
      <c r="D23" s="585" t="s">
        <v>1308</v>
      </c>
      <c r="E23" s="24" t="s">
        <v>1309</v>
      </c>
      <c r="F23" s="587">
        <v>2500.56</v>
      </c>
      <c r="G23" s="612">
        <v>44412</v>
      </c>
      <c r="H23" s="24" t="s">
        <v>1310</v>
      </c>
      <c r="I23" s="130"/>
    </row>
    <row r="24" spans="1:9" ht="41.4">
      <c r="A24" s="63">
        <v>16</v>
      </c>
      <c r="B24" s="24" t="s">
        <v>219</v>
      </c>
      <c r="C24" s="24" t="s">
        <v>1311</v>
      </c>
      <c r="D24" s="585" t="s">
        <v>1312</v>
      </c>
      <c r="E24" s="24" t="s">
        <v>1313</v>
      </c>
      <c r="F24" s="24">
        <v>1750</v>
      </c>
      <c r="G24" s="612">
        <v>44411</v>
      </c>
      <c r="H24" s="24" t="s">
        <v>1314</v>
      </c>
      <c r="I24" s="130"/>
    </row>
    <row r="25" spans="1:9" ht="27.6">
      <c r="A25" s="63">
        <v>17</v>
      </c>
      <c r="B25" s="24" t="s">
        <v>219</v>
      </c>
      <c r="C25" s="24" t="s">
        <v>1315</v>
      </c>
      <c r="D25" s="588" t="s">
        <v>1316</v>
      </c>
      <c r="E25" s="24" t="s">
        <v>1317</v>
      </c>
      <c r="F25" s="24">
        <v>1250</v>
      </c>
      <c r="G25" s="612">
        <v>44425</v>
      </c>
      <c r="H25" s="24" t="s">
        <v>1318</v>
      </c>
      <c r="I25" s="130"/>
    </row>
    <row r="26" spans="1:9" ht="27.6">
      <c r="A26" s="63">
        <v>18</v>
      </c>
      <c r="B26" s="24" t="s">
        <v>219</v>
      </c>
      <c r="C26" s="24" t="s">
        <v>1319</v>
      </c>
      <c r="D26" s="589" t="s">
        <v>1320</v>
      </c>
      <c r="E26" s="24" t="s">
        <v>1321</v>
      </c>
      <c r="F26" s="24">
        <v>1948.75</v>
      </c>
      <c r="G26" s="612">
        <v>44419</v>
      </c>
      <c r="H26" s="24" t="s">
        <v>1322</v>
      </c>
      <c r="I26" s="130"/>
    </row>
    <row r="27" spans="1:9" ht="27.6">
      <c r="A27" s="63">
        <v>19</v>
      </c>
      <c r="B27" s="24" t="s">
        <v>219</v>
      </c>
      <c r="C27" s="24" t="s">
        <v>1323</v>
      </c>
      <c r="D27" s="585" t="s">
        <v>1324</v>
      </c>
      <c r="E27" s="24" t="s">
        <v>1285</v>
      </c>
      <c r="F27" s="24">
        <v>625</v>
      </c>
      <c r="G27" s="612">
        <v>44404</v>
      </c>
      <c r="H27" s="24" t="s">
        <v>1325</v>
      </c>
      <c r="I27" s="130"/>
    </row>
    <row r="28" spans="1:9" ht="41.4">
      <c r="A28" s="63">
        <v>20</v>
      </c>
      <c r="B28" s="24" t="s">
        <v>219</v>
      </c>
      <c r="C28" s="24" t="s">
        <v>1326</v>
      </c>
      <c r="D28" s="585" t="s">
        <v>1327</v>
      </c>
      <c r="E28" s="24" t="s">
        <v>1328</v>
      </c>
      <c r="F28" s="24">
        <v>3600</v>
      </c>
      <c r="G28" s="612">
        <v>44418</v>
      </c>
      <c r="H28" s="24" t="s">
        <v>1329</v>
      </c>
      <c r="I28" s="130"/>
    </row>
    <row r="29" spans="1:9" ht="41.4">
      <c r="A29" s="63">
        <v>21</v>
      </c>
      <c r="B29" s="24" t="s">
        <v>219</v>
      </c>
      <c r="C29" s="24" t="s">
        <v>1330</v>
      </c>
      <c r="D29" s="590" t="s">
        <v>1331</v>
      </c>
      <c r="E29" s="24" t="s">
        <v>1332</v>
      </c>
      <c r="F29" s="24">
        <v>1559.55</v>
      </c>
      <c r="G29" s="612">
        <v>44427</v>
      </c>
      <c r="H29" s="24" t="s">
        <v>1333</v>
      </c>
      <c r="I29" s="130"/>
    </row>
    <row r="30" spans="1:9" ht="41.4">
      <c r="A30" s="63">
        <v>22</v>
      </c>
      <c r="B30" s="24" t="s">
        <v>219</v>
      </c>
      <c r="C30" s="24" t="s">
        <v>1334</v>
      </c>
      <c r="D30" s="585" t="s">
        <v>1335</v>
      </c>
      <c r="E30" s="24" t="s">
        <v>1336</v>
      </c>
      <c r="F30" s="24">
        <v>2000</v>
      </c>
      <c r="G30" s="612">
        <v>44428</v>
      </c>
      <c r="H30" s="24" t="s">
        <v>1337</v>
      </c>
      <c r="I30" s="130"/>
    </row>
    <row r="31" spans="1:9" ht="41.4">
      <c r="A31" s="63">
        <v>23</v>
      </c>
      <c r="B31" s="24" t="s">
        <v>219</v>
      </c>
      <c r="C31" s="24" t="s">
        <v>1338</v>
      </c>
      <c r="D31" s="591" t="s">
        <v>1339</v>
      </c>
      <c r="E31" s="24" t="s">
        <v>1340</v>
      </c>
      <c r="F31" s="24">
        <v>625</v>
      </c>
      <c r="G31" s="612">
        <v>44409</v>
      </c>
      <c r="H31" s="24" t="s">
        <v>1341</v>
      </c>
      <c r="I31" s="130"/>
    </row>
    <row r="32" spans="1:9" ht="41.4">
      <c r="A32" s="63">
        <v>24</v>
      </c>
      <c r="B32" s="24" t="s">
        <v>219</v>
      </c>
      <c r="C32" s="24" t="s">
        <v>1342</v>
      </c>
      <c r="D32" s="591" t="s">
        <v>1343</v>
      </c>
      <c r="E32" s="24" t="s">
        <v>1344</v>
      </c>
      <c r="F32" s="24">
        <v>1000</v>
      </c>
      <c r="G32" s="612">
        <v>44409</v>
      </c>
      <c r="H32" s="24" t="s">
        <v>1345</v>
      </c>
      <c r="I32" s="130"/>
    </row>
    <row r="33" spans="1:9" ht="27.6">
      <c r="A33" s="63">
        <v>25</v>
      </c>
      <c r="B33" s="24" t="s">
        <v>219</v>
      </c>
      <c r="C33" s="24" t="s">
        <v>1346</v>
      </c>
      <c r="D33" s="592" t="s">
        <v>1347</v>
      </c>
      <c r="E33" s="24" t="s">
        <v>1348</v>
      </c>
      <c r="F33" s="24">
        <v>4687.2</v>
      </c>
      <c r="G33" s="612">
        <v>44420</v>
      </c>
      <c r="H33" s="24" t="s">
        <v>1349</v>
      </c>
      <c r="I33" s="130"/>
    </row>
    <row r="34" spans="1:9" ht="41.4">
      <c r="A34" s="63">
        <v>26</v>
      </c>
      <c r="B34" s="24" t="s">
        <v>219</v>
      </c>
      <c r="C34" s="24" t="s">
        <v>1350</v>
      </c>
      <c r="D34" s="588" t="s">
        <v>1351</v>
      </c>
      <c r="E34" s="24" t="s">
        <v>1352</v>
      </c>
      <c r="F34" s="24">
        <v>2500</v>
      </c>
      <c r="G34" s="612">
        <v>44409</v>
      </c>
      <c r="H34" s="24" t="s">
        <v>1353</v>
      </c>
      <c r="I34" s="130"/>
    </row>
    <row r="35" spans="1:9" ht="41.4">
      <c r="A35" s="63">
        <v>27</v>
      </c>
      <c r="B35" s="24" t="s">
        <v>219</v>
      </c>
      <c r="C35" s="24" t="s">
        <v>1354</v>
      </c>
      <c r="D35" s="591" t="s">
        <v>1355</v>
      </c>
      <c r="E35" s="24" t="s">
        <v>1356</v>
      </c>
      <c r="F35" s="24">
        <v>5624.64</v>
      </c>
      <c r="G35" s="612">
        <v>44420</v>
      </c>
      <c r="H35" s="24" t="s">
        <v>1357</v>
      </c>
      <c r="I35" s="130"/>
    </row>
    <row r="36" spans="1:9" ht="27.6">
      <c r="A36" s="63">
        <v>28</v>
      </c>
      <c r="B36" s="24" t="s">
        <v>219</v>
      </c>
      <c r="C36" s="24" t="s">
        <v>1358</v>
      </c>
      <c r="D36" s="584" t="s">
        <v>1359</v>
      </c>
      <c r="E36" s="24" t="s">
        <v>1285</v>
      </c>
      <c r="F36" s="24">
        <v>3750</v>
      </c>
      <c r="G36" s="612">
        <v>44409</v>
      </c>
      <c r="H36" s="24" t="s">
        <v>1360</v>
      </c>
      <c r="I36" s="130"/>
    </row>
    <row r="37" spans="1:9" ht="41.4">
      <c r="A37" s="63">
        <v>29</v>
      </c>
      <c r="B37" s="24" t="s">
        <v>219</v>
      </c>
      <c r="C37" s="24" t="s">
        <v>1361</v>
      </c>
      <c r="D37" s="593" t="s">
        <v>1362</v>
      </c>
      <c r="E37" s="24" t="s">
        <v>1363</v>
      </c>
      <c r="F37" s="24">
        <v>800</v>
      </c>
      <c r="G37" s="612">
        <v>44407</v>
      </c>
      <c r="H37" s="24" t="s">
        <v>1364</v>
      </c>
      <c r="I37" s="130"/>
    </row>
    <row r="38" spans="1:9" ht="27.6">
      <c r="A38" s="63">
        <v>30</v>
      </c>
      <c r="B38" s="24" t="s">
        <v>219</v>
      </c>
      <c r="C38" s="594" t="s">
        <v>1365</v>
      </c>
      <c r="D38" s="585" t="s">
        <v>1366</v>
      </c>
      <c r="E38" s="595" t="s">
        <v>1367</v>
      </c>
      <c r="F38" s="24">
        <v>1875</v>
      </c>
      <c r="G38" s="612">
        <v>44407</v>
      </c>
      <c r="H38" s="24" t="s">
        <v>1368</v>
      </c>
      <c r="I38" s="130"/>
    </row>
    <row r="39" spans="1:9" ht="27.6">
      <c r="A39" s="63">
        <v>31</v>
      </c>
      <c r="B39" s="24" t="s">
        <v>219</v>
      </c>
      <c r="C39" s="588" t="s">
        <v>1369</v>
      </c>
      <c r="D39" s="588" t="s">
        <v>1370</v>
      </c>
      <c r="E39" s="24" t="s">
        <v>1352</v>
      </c>
      <c r="F39" s="24">
        <v>3360</v>
      </c>
      <c r="G39" s="612">
        <v>44379</v>
      </c>
      <c r="H39" s="24" t="s">
        <v>1371</v>
      </c>
      <c r="I39" s="130"/>
    </row>
    <row r="40" spans="1:9" ht="41.4">
      <c r="A40" s="63">
        <v>32</v>
      </c>
      <c r="B40" s="24" t="s">
        <v>219</v>
      </c>
      <c r="C40" s="24" t="s">
        <v>1372</v>
      </c>
      <c r="D40" s="596" t="s">
        <v>1373</v>
      </c>
      <c r="E40" s="24" t="s">
        <v>1374</v>
      </c>
      <c r="F40" s="24">
        <v>1000</v>
      </c>
      <c r="G40" s="612"/>
      <c r="H40" s="24" t="s">
        <v>1375</v>
      </c>
      <c r="I40" s="130"/>
    </row>
    <row r="41" spans="1:9" ht="41.4">
      <c r="A41" s="63">
        <v>33</v>
      </c>
      <c r="B41" s="24" t="s">
        <v>219</v>
      </c>
      <c r="C41" s="24" t="s">
        <v>1376</v>
      </c>
      <c r="D41" s="584" t="s">
        <v>1377</v>
      </c>
      <c r="E41" s="24" t="s">
        <v>1378</v>
      </c>
      <c r="F41" s="24">
        <v>1500</v>
      </c>
      <c r="G41" s="612">
        <v>44409</v>
      </c>
      <c r="H41" s="24" t="s">
        <v>1379</v>
      </c>
      <c r="I41" s="130"/>
    </row>
    <row r="42" spans="1:9" ht="27.6">
      <c r="A42" s="63">
        <v>34</v>
      </c>
      <c r="B42" s="24" t="s">
        <v>219</v>
      </c>
      <c r="C42" s="24" t="s">
        <v>1380</v>
      </c>
      <c r="D42" s="585" t="s">
        <v>1381</v>
      </c>
      <c r="E42" s="24" t="s">
        <v>1382</v>
      </c>
      <c r="F42" s="24">
        <v>3000</v>
      </c>
      <c r="G42" s="612">
        <v>44418</v>
      </c>
      <c r="H42" s="24" t="s">
        <v>1383</v>
      </c>
      <c r="I42" s="130"/>
    </row>
    <row r="43" spans="1:9" ht="41.4">
      <c r="A43" s="63">
        <v>35</v>
      </c>
      <c r="B43" s="24" t="s">
        <v>219</v>
      </c>
      <c r="C43" s="24" t="s">
        <v>1384</v>
      </c>
      <c r="D43" s="584" t="s">
        <v>1385</v>
      </c>
      <c r="E43" s="24" t="s">
        <v>1386</v>
      </c>
      <c r="F43" s="24">
        <v>875</v>
      </c>
      <c r="G43" s="612">
        <v>44409</v>
      </c>
      <c r="H43" s="24" t="s">
        <v>1387</v>
      </c>
      <c r="I43" s="130"/>
    </row>
    <row r="44" spans="1:9" ht="27.6">
      <c r="A44" s="63">
        <v>36</v>
      </c>
      <c r="B44" s="24" t="s">
        <v>219</v>
      </c>
      <c r="C44" s="24" t="s">
        <v>1388</v>
      </c>
      <c r="D44" s="588" t="s">
        <v>1389</v>
      </c>
      <c r="E44" s="24" t="s">
        <v>1390</v>
      </c>
      <c r="F44" s="24">
        <v>1000</v>
      </c>
      <c r="G44" s="612">
        <v>44427</v>
      </c>
      <c r="H44" s="24" t="s">
        <v>1391</v>
      </c>
      <c r="I44" s="130"/>
    </row>
    <row r="45" spans="1:9" ht="27.6">
      <c r="A45" s="63">
        <v>37</v>
      </c>
      <c r="B45" s="24" t="s">
        <v>219</v>
      </c>
      <c r="C45" s="594" t="s">
        <v>1392</v>
      </c>
      <c r="D45" s="418" t="s">
        <v>1393</v>
      </c>
      <c r="E45" s="24" t="s">
        <v>1261</v>
      </c>
      <c r="F45" s="24">
        <v>9354</v>
      </c>
      <c r="G45" s="612">
        <v>44378</v>
      </c>
      <c r="H45" s="24" t="s">
        <v>1394</v>
      </c>
      <c r="I45" s="130"/>
    </row>
    <row r="46" spans="1:9" ht="27.6">
      <c r="A46" s="63">
        <v>38</v>
      </c>
      <c r="B46" s="24" t="s">
        <v>219</v>
      </c>
      <c r="C46" s="24" t="s">
        <v>1395</v>
      </c>
      <c r="D46" s="585" t="s">
        <v>1396</v>
      </c>
      <c r="E46" s="24" t="s">
        <v>1397</v>
      </c>
      <c r="F46" s="24">
        <v>7783</v>
      </c>
      <c r="G46" s="597">
        <v>44299</v>
      </c>
      <c r="H46" s="24" t="s">
        <v>1398</v>
      </c>
      <c r="I46" s="130"/>
    </row>
    <row r="47" spans="1:9" ht="41.4">
      <c r="A47" s="63">
        <v>39</v>
      </c>
      <c r="B47" s="24" t="s">
        <v>219</v>
      </c>
      <c r="C47" s="24" t="s">
        <v>1399</v>
      </c>
      <c r="D47" s="24" t="s">
        <v>1400</v>
      </c>
      <c r="E47" s="22" t="s">
        <v>1390</v>
      </c>
      <c r="F47" s="24">
        <v>875</v>
      </c>
      <c r="G47" s="613">
        <v>44423</v>
      </c>
      <c r="H47" s="24" t="s">
        <v>1401</v>
      </c>
      <c r="I47" s="130"/>
    </row>
    <row r="48" spans="1:9" ht="41.4">
      <c r="A48" s="63">
        <v>40</v>
      </c>
      <c r="B48" s="24" t="s">
        <v>219</v>
      </c>
      <c r="C48" s="24" t="s">
        <v>1402</v>
      </c>
      <c r="D48" s="590" t="s">
        <v>1403</v>
      </c>
      <c r="E48" s="24" t="s">
        <v>1404</v>
      </c>
      <c r="F48" s="24">
        <v>875</v>
      </c>
      <c r="G48" s="613">
        <v>44390</v>
      </c>
      <c r="H48" s="24" t="s">
        <v>1405</v>
      </c>
      <c r="I48" s="130"/>
    </row>
    <row r="49" spans="1:12" ht="41.4">
      <c r="A49" s="63">
        <v>41</v>
      </c>
      <c r="B49" s="24" t="s">
        <v>219</v>
      </c>
      <c r="C49" s="24" t="s">
        <v>1406</v>
      </c>
      <c r="D49" s="24" t="s">
        <v>1407</v>
      </c>
      <c r="E49" s="24" t="s">
        <v>1408</v>
      </c>
      <c r="F49" s="24">
        <v>2500</v>
      </c>
      <c r="G49" s="613">
        <v>44397</v>
      </c>
      <c r="H49" s="24" t="s">
        <v>1409</v>
      </c>
      <c r="I49" s="130"/>
    </row>
    <row r="50" spans="1:12" ht="41.4">
      <c r="A50" s="63">
        <v>42</v>
      </c>
      <c r="B50" s="24" t="s">
        <v>219</v>
      </c>
      <c r="C50" s="24" t="s">
        <v>1410</v>
      </c>
      <c r="D50" s="585" t="s">
        <v>1411</v>
      </c>
      <c r="E50" s="24" t="s">
        <v>1412</v>
      </c>
      <c r="F50" s="24">
        <v>4000</v>
      </c>
      <c r="G50" s="613">
        <v>44387</v>
      </c>
      <c r="H50" s="24" t="s">
        <v>1413</v>
      </c>
      <c r="I50" s="130"/>
    </row>
    <row r="51" spans="1:12" ht="41.4">
      <c r="A51" s="63">
        <v>43</v>
      </c>
      <c r="B51" s="24" t="s">
        <v>219</v>
      </c>
      <c r="C51" s="24" t="s">
        <v>1414</v>
      </c>
      <c r="D51" s="584" t="s">
        <v>1288</v>
      </c>
      <c r="E51" s="24" t="s">
        <v>1289</v>
      </c>
      <c r="F51" s="24">
        <v>2802.88</v>
      </c>
      <c r="G51" s="597">
        <v>44379</v>
      </c>
      <c r="H51" s="24" t="s">
        <v>1290</v>
      </c>
      <c r="I51" s="130"/>
    </row>
    <row r="52" spans="1:12" ht="69">
      <c r="A52" s="63">
        <v>44</v>
      </c>
      <c r="B52" s="24" t="s">
        <v>219</v>
      </c>
      <c r="C52" s="24" t="s">
        <v>1415</v>
      </c>
      <c r="D52" s="24" t="s">
        <v>1416</v>
      </c>
      <c r="E52" s="24" t="s">
        <v>1417</v>
      </c>
      <c r="F52" s="24">
        <v>1500</v>
      </c>
      <c r="G52" s="613">
        <v>44409</v>
      </c>
      <c r="H52" s="24" t="s">
        <v>1418</v>
      </c>
      <c r="I52" s="130"/>
    </row>
    <row r="53" spans="1:12" ht="41.4">
      <c r="A53" s="63">
        <v>45</v>
      </c>
      <c r="B53" s="24" t="s">
        <v>219</v>
      </c>
      <c r="C53" s="24" t="s">
        <v>1419</v>
      </c>
      <c r="D53" s="24" t="s">
        <v>1420</v>
      </c>
      <c r="E53" s="24" t="s">
        <v>1421</v>
      </c>
      <c r="F53" s="24">
        <v>2500</v>
      </c>
      <c r="G53" s="613">
        <v>44423</v>
      </c>
      <c r="H53" s="24" t="s">
        <v>1422</v>
      </c>
      <c r="I53" s="130"/>
    </row>
    <row r="54" spans="1:12" ht="41.4">
      <c r="A54" s="63">
        <v>46</v>
      </c>
      <c r="B54" s="24" t="s">
        <v>219</v>
      </c>
      <c r="C54" s="24" t="s">
        <v>1423</v>
      </c>
      <c r="D54" s="24" t="s">
        <v>1424</v>
      </c>
      <c r="E54" s="24" t="s">
        <v>1378</v>
      </c>
      <c r="F54" s="24">
        <v>750</v>
      </c>
      <c r="G54" s="613">
        <v>44407</v>
      </c>
      <c r="H54" s="24" t="s">
        <v>1425</v>
      </c>
      <c r="I54" s="130"/>
    </row>
    <row r="55" spans="1:12" ht="41.4">
      <c r="A55" s="63">
        <v>47</v>
      </c>
      <c r="B55" s="24" t="s">
        <v>219</v>
      </c>
      <c r="C55" s="24" t="s">
        <v>1426</v>
      </c>
      <c r="D55" s="24" t="s">
        <v>1427</v>
      </c>
      <c r="E55" s="24" t="s">
        <v>1386</v>
      </c>
      <c r="F55" s="24">
        <v>2500</v>
      </c>
      <c r="G55" s="613">
        <v>44418</v>
      </c>
      <c r="H55" s="24" t="s">
        <v>1428</v>
      </c>
      <c r="I55" s="130"/>
    </row>
    <row r="56" spans="1:12" ht="36">
      <c r="A56" s="63">
        <v>48</v>
      </c>
      <c r="B56" s="594" t="s">
        <v>219</v>
      </c>
      <c r="C56" s="588" t="s">
        <v>1429</v>
      </c>
      <c r="D56" s="585" t="s">
        <v>1430</v>
      </c>
      <c r="E56" s="594" t="s">
        <v>1431</v>
      </c>
      <c r="F56" s="594">
        <v>2000</v>
      </c>
      <c r="G56" s="612">
        <v>44375</v>
      </c>
      <c r="H56" s="449" t="s">
        <v>1432</v>
      </c>
      <c r="I56" s="130"/>
    </row>
    <row r="57" spans="1:12" ht="27.6">
      <c r="A57" s="63">
        <v>49</v>
      </c>
      <c r="B57" s="594" t="s">
        <v>219</v>
      </c>
      <c r="C57" s="594" t="s">
        <v>1433</v>
      </c>
      <c r="D57" s="585" t="s">
        <v>1434</v>
      </c>
      <c r="E57" s="594" t="s">
        <v>1435</v>
      </c>
      <c r="F57" s="594">
        <v>3000</v>
      </c>
      <c r="G57" s="612">
        <v>44377</v>
      </c>
      <c r="H57" s="449" t="s">
        <v>1436</v>
      </c>
      <c r="I57" s="130"/>
    </row>
    <row r="58" spans="1:12" ht="36">
      <c r="A58" s="63">
        <v>50</v>
      </c>
      <c r="B58" s="594" t="s">
        <v>219</v>
      </c>
      <c r="C58" s="594" t="s">
        <v>1437</v>
      </c>
      <c r="D58" s="585" t="s">
        <v>1438</v>
      </c>
      <c r="E58" s="594" t="s">
        <v>1439</v>
      </c>
      <c r="F58" s="594">
        <v>1260</v>
      </c>
      <c r="G58" s="612">
        <v>44377</v>
      </c>
      <c r="H58" s="449" t="s">
        <v>1440</v>
      </c>
      <c r="I58" s="130"/>
    </row>
    <row r="59" spans="1:12" ht="41.4">
      <c r="A59" s="63">
        <v>51</v>
      </c>
      <c r="B59" s="594" t="s">
        <v>219</v>
      </c>
      <c r="C59" s="594" t="s">
        <v>1441</v>
      </c>
      <c r="D59" s="585" t="s">
        <v>1442</v>
      </c>
      <c r="E59" s="594" t="s">
        <v>1443</v>
      </c>
      <c r="F59" s="594">
        <v>4000</v>
      </c>
      <c r="G59" s="612">
        <v>44377</v>
      </c>
      <c r="H59" s="449" t="s">
        <v>1432</v>
      </c>
      <c r="I59" s="130"/>
    </row>
    <row r="60" spans="1:12" ht="36">
      <c r="A60" s="63">
        <v>52</v>
      </c>
      <c r="B60" s="594" t="s">
        <v>219</v>
      </c>
      <c r="C60" s="594" t="s">
        <v>1444</v>
      </c>
      <c r="D60" s="585" t="s">
        <v>1445</v>
      </c>
      <c r="E60" s="594" t="s">
        <v>1261</v>
      </c>
      <c r="F60" s="594">
        <v>4000</v>
      </c>
      <c r="G60" s="612">
        <v>44348</v>
      </c>
      <c r="H60" s="449" t="s">
        <v>1446</v>
      </c>
      <c r="I60" s="130"/>
    </row>
    <row r="61" spans="1:12" ht="27.6">
      <c r="A61" s="63">
        <v>53</v>
      </c>
      <c r="B61" s="594" t="s">
        <v>219</v>
      </c>
      <c r="C61" s="594" t="s">
        <v>1447</v>
      </c>
      <c r="D61" s="585" t="s">
        <v>1448</v>
      </c>
      <c r="E61" s="594" t="s">
        <v>1449</v>
      </c>
      <c r="F61" s="594">
        <v>15000</v>
      </c>
      <c r="G61" s="613">
        <v>44378</v>
      </c>
      <c r="H61" s="449" t="s">
        <v>1450</v>
      </c>
      <c r="I61" s="130"/>
    </row>
    <row r="62" spans="1:12" s="22" customFormat="1" ht="27.6">
      <c r="A62" s="63">
        <v>54</v>
      </c>
      <c r="B62" s="594" t="s">
        <v>219</v>
      </c>
      <c r="C62" s="594" t="s">
        <v>1451</v>
      </c>
      <c r="D62" s="585" t="s">
        <v>1452</v>
      </c>
      <c r="E62" s="594" t="s">
        <v>1453</v>
      </c>
      <c r="F62" s="594">
        <v>720</v>
      </c>
      <c r="G62" s="613">
        <v>44440</v>
      </c>
      <c r="H62" s="449" t="s">
        <v>1454</v>
      </c>
      <c r="I62" s="130"/>
      <c r="J62" s="59"/>
      <c r="K62" s="59"/>
      <c r="L62" s="59"/>
    </row>
    <row r="63" spans="1:12" s="22" customFormat="1" ht="36">
      <c r="A63" s="63">
        <v>55</v>
      </c>
      <c r="B63" s="594" t="s">
        <v>219</v>
      </c>
      <c r="C63" s="594" t="s">
        <v>1455</v>
      </c>
      <c r="D63" s="585" t="s">
        <v>1456</v>
      </c>
      <c r="E63" s="594" t="s">
        <v>1457</v>
      </c>
      <c r="F63" s="594">
        <v>1600</v>
      </c>
      <c r="G63" s="613">
        <v>44433</v>
      </c>
      <c r="H63" s="449" t="s">
        <v>1458</v>
      </c>
      <c r="I63" s="130"/>
      <c r="J63" s="59"/>
      <c r="K63" s="59"/>
      <c r="L63" s="59"/>
    </row>
    <row r="64" spans="1:12" s="22" customFormat="1" ht="41.4">
      <c r="A64" s="63">
        <v>56</v>
      </c>
      <c r="B64" s="594" t="s">
        <v>219</v>
      </c>
      <c r="C64" s="588" t="s">
        <v>1459</v>
      </c>
      <c r="D64" s="585" t="s">
        <v>1460</v>
      </c>
      <c r="E64" s="594" t="s">
        <v>1378</v>
      </c>
      <c r="F64" s="594">
        <v>300</v>
      </c>
      <c r="G64" s="613">
        <v>44445</v>
      </c>
      <c r="H64" s="594" t="s">
        <v>1461</v>
      </c>
      <c r="I64" s="130"/>
      <c r="J64" s="59"/>
      <c r="K64" s="59"/>
      <c r="L64" s="59"/>
    </row>
    <row r="65" spans="1:12" s="22" customFormat="1" ht="41.4">
      <c r="A65" s="63">
        <v>57</v>
      </c>
      <c r="B65" s="594" t="s">
        <v>219</v>
      </c>
      <c r="C65" s="588" t="s">
        <v>1462</v>
      </c>
      <c r="D65" s="585" t="s">
        <v>1463</v>
      </c>
      <c r="E65" s="594" t="s">
        <v>1464</v>
      </c>
      <c r="F65" s="594">
        <v>300</v>
      </c>
      <c r="G65" s="613">
        <v>44445</v>
      </c>
      <c r="H65" s="594" t="s">
        <v>1465</v>
      </c>
      <c r="I65" s="130"/>
      <c r="J65" s="59"/>
      <c r="K65" s="59"/>
      <c r="L65" s="59"/>
    </row>
    <row r="66" spans="1:12" s="22" customFormat="1" ht="41.4">
      <c r="A66" s="63">
        <v>58</v>
      </c>
      <c r="B66" s="594" t="s">
        <v>219</v>
      </c>
      <c r="C66" s="588" t="s">
        <v>1466</v>
      </c>
      <c r="D66" s="585" t="s">
        <v>1467</v>
      </c>
      <c r="E66" s="594" t="s">
        <v>1468</v>
      </c>
      <c r="F66" s="594">
        <v>700</v>
      </c>
      <c r="G66" s="613">
        <v>44445</v>
      </c>
      <c r="H66" s="594" t="s">
        <v>1469</v>
      </c>
      <c r="I66" s="130"/>
      <c r="J66" s="59"/>
      <c r="K66" s="59"/>
      <c r="L66" s="59"/>
    </row>
    <row r="67" spans="1:12" s="22" customFormat="1" ht="41.4">
      <c r="A67" s="63">
        <v>59</v>
      </c>
      <c r="B67" s="594" t="s">
        <v>219</v>
      </c>
      <c r="C67" s="594" t="s">
        <v>1470</v>
      </c>
      <c r="D67" s="585" t="s">
        <v>1471</v>
      </c>
      <c r="E67" s="594" t="s">
        <v>1472</v>
      </c>
      <c r="F67" s="594">
        <v>300</v>
      </c>
      <c r="G67" s="613">
        <v>44445</v>
      </c>
      <c r="H67" s="594" t="s">
        <v>1473</v>
      </c>
      <c r="I67" s="130"/>
      <c r="J67" s="59"/>
      <c r="K67" s="59"/>
      <c r="L67" s="59"/>
    </row>
    <row r="68" spans="1:12" s="22" customFormat="1" ht="41.4">
      <c r="A68" s="63">
        <v>60</v>
      </c>
      <c r="B68" s="594" t="s">
        <v>219</v>
      </c>
      <c r="C68" s="594" t="s">
        <v>1474</v>
      </c>
      <c r="D68" s="585" t="s">
        <v>1475</v>
      </c>
      <c r="E68" s="594" t="s">
        <v>1476</v>
      </c>
      <c r="F68" s="594">
        <v>1400</v>
      </c>
      <c r="G68" s="613">
        <v>44445</v>
      </c>
      <c r="H68" s="594" t="s">
        <v>1477</v>
      </c>
      <c r="I68" s="130"/>
      <c r="J68" s="59"/>
      <c r="K68" s="59"/>
      <c r="L68" s="59"/>
    </row>
    <row r="69" spans="1:12" s="22" customFormat="1" ht="41.4">
      <c r="A69" s="63">
        <v>61</v>
      </c>
      <c r="B69" s="598" t="s">
        <v>219</v>
      </c>
      <c r="C69" s="598" t="s">
        <v>1307</v>
      </c>
      <c r="D69" s="588" t="s">
        <v>1308</v>
      </c>
      <c r="E69" s="598" t="s">
        <v>1309</v>
      </c>
      <c r="F69" s="599">
        <v>2498.2399999999998</v>
      </c>
      <c r="G69" s="614">
        <v>44412</v>
      </c>
      <c r="H69" s="598" t="s">
        <v>1310</v>
      </c>
      <c r="I69" s="130"/>
      <c r="J69" s="59"/>
      <c r="K69" s="59"/>
      <c r="L69" s="59"/>
    </row>
    <row r="70" spans="1:12" s="22" customFormat="1" ht="27.6">
      <c r="A70" s="63">
        <v>62</v>
      </c>
      <c r="B70" s="598" t="s">
        <v>219</v>
      </c>
      <c r="C70" s="598" t="s">
        <v>1358</v>
      </c>
      <c r="D70" s="600" t="s">
        <v>1359</v>
      </c>
      <c r="E70" s="598" t="s">
        <v>1285</v>
      </c>
      <c r="F70" s="598">
        <v>3750</v>
      </c>
      <c r="G70" s="614">
        <v>44409</v>
      </c>
      <c r="H70" s="598" t="s">
        <v>1360</v>
      </c>
      <c r="I70" s="130"/>
      <c r="J70" s="59"/>
      <c r="K70" s="59"/>
      <c r="L70" s="59"/>
    </row>
    <row r="71" spans="1:12" s="22" customFormat="1" ht="41.4">
      <c r="A71" s="63">
        <v>63</v>
      </c>
      <c r="B71" s="598" t="s">
        <v>219</v>
      </c>
      <c r="C71" s="598" t="s">
        <v>1478</v>
      </c>
      <c r="D71" s="600" t="s">
        <v>1479</v>
      </c>
      <c r="E71" s="598" t="s">
        <v>1435</v>
      </c>
      <c r="F71" s="598">
        <v>840</v>
      </c>
      <c r="G71" s="614">
        <v>44407</v>
      </c>
      <c r="H71" s="598" t="s">
        <v>1480</v>
      </c>
      <c r="I71" s="130"/>
      <c r="J71" s="59"/>
      <c r="K71" s="59"/>
      <c r="L71" s="59"/>
    </row>
    <row r="72" spans="1:12" s="22" customFormat="1" ht="41.4">
      <c r="A72" s="63">
        <v>64</v>
      </c>
      <c r="B72" s="598" t="s">
        <v>219</v>
      </c>
      <c r="C72" s="601" t="s">
        <v>1481</v>
      </c>
      <c r="D72" s="598" t="s">
        <v>1420</v>
      </c>
      <c r="E72" s="598" t="s">
        <v>1482</v>
      </c>
      <c r="F72" s="598">
        <v>1500</v>
      </c>
      <c r="G72" s="615">
        <v>44440</v>
      </c>
      <c r="H72" s="598" t="s">
        <v>1483</v>
      </c>
      <c r="I72" s="130"/>
      <c r="J72" s="59"/>
      <c r="K72" s="59"/>
      <c r="L72" s="59"/>
    </row>
    <row r="73" spans="1:12" s="22" customFormat="1" ht="41.4">
      <c r="A73" s="63">
        <v>65</v>
      </c>
      <c r="B73" s="598" t="s">
        <v>219</v>
      </c>
      <c r="C73" s="600" t="s">
        <v>1484</v>
      </c>
      <c r="D73" s="598" t="s">
        <v>1485</v>
      </c>
      <c r="E73" s="598" t="s">
        <v>1486</v>
      </c>
      <c r="F73" s="598">
        <v>1875</v>
      </c>
      <c r="G73" s="615">
        <v>44440</v>
      </c>
      <c r="H73" s="598" t="s">
        <v>1487</v>
      </c>
      <c r="I73" s="130"/>
      <c r="J73" s="59"/>
      <c r="K73" s="59"/>
      <c r="L73" s="59"/>
    </row>
    <row r="74" spans="1:12" s="22" customFormat="1" ht="41.4">
      <c r="A74" s="63">
        <v>66</v>
      </c>
      <c r="B74" s="598" t="s">
        <v>219</v>
      </c>
      <c r="C74" s="598" t="s">
        <v>1488</v>
      </c>
      <c r="D74" s="598" t="s">
        <v>1489</v>
      </c>
      <c r="E74" s="598" t="s">
        <v>1313</v>
      </c>
      <c r="F74" s="598">
        <v>2181.4</v>
      </c>
      <c r="G74" s="615">
        <v>44449</v>
      </c>
      <c r="H74" s="598" t="s">
        <v>1490</v>
      </c>
      <c r="I74" s="130"/>
      <c r="J74" s="59"/>
      <c r="K74" s="59"/>
      <c r="L74" s="59"/>
    </row>
    <row r="75" spans="1:12" s="22" customFormat="1" ht="41.4">
      <c r="A75" s="63">
        <v>67</v>
      </c>
      <c r="B75" s="598" t="s">
        <v>219</v>
      </c>
      <c r="C75" s="598" t="s">
        <v>1491</v>
      </c>
      <c r="D75" s="598" t="s">
        <v>1492</v>
      </c>
      <c r="E75" s="598" t="s">
        <v>1493</v>
      </c>
      <c r="F75" s="598">
        <v>625</v>
      </c>
      <c r="G75" s="615">
        <v>44449</v>
      </c>
      <c r="H75" s="598" t="s">
        <v>1494</v>
      </c>
      <c r="I75" s="130"/>
      <c r="J75" s="59"/>
      <c r="K75" s="59"/>
      <c r="L75" s="59"/>
    </row>
    <row r="76" spans="1:12" s="22" customFormat="1" ht="41.4">
      <c r="A76" s="63">
        <v>68</v>
      </c>
      <c r="B76" s="598" t="s">
        <v>219</v>
      </c>
      <c r="C76" s="598" t="s">
        <v>1495</v>
      </c>
      <c r="D76" s="598" t="s">
        <v>1496</v>
      </c>
      <c r="E76" s="598" t="s">
        <v>1497</v>
      </c>
      <c r="F76" s="598">
        <v>1312.5</v>
      </c>
      <c r="G76" s="615">
        <v>44433</v>
      </c>
      <c r="H76" s="598" t="s">
        <v>1498</v>
      </c>
      <c r="I76" s="130"/>
      <c r="J76" s="59"/>
      <c r="K76" s="59"/>
      <c r="L76" s="59"/>
    </row>
    <row r="77" spans="1:12" s="22" customFormat="1" ht="41.4">
      <c r="A77" s="63">
        <v>69</v>
      </c>
      <c r="B77" s="598" t="s">
        <v>219</v>
      </c>
      <c r="C77" s="598" t="s">
        <v>1499</v>
      </c>
      <c r="D77" s="588" t="s">
        <v>1324</v>
      </c>
      <c r="E77" s="598" t="s">
        <v>1500</v>
      </c>
      <c r="F77" s="598">
        <v>900</v>
      </c>
      <c r="G77" s="616">
        <v>44440</v>
      </c>
      <c r="H77" s="598" t="s">
        <v>1501</v>
      </c>
      <c r="I77" s="130"/>
      <c r="J77" s="59"/>
      <c r="K77" s="59"/>
      <c r="L77" s="59"/>
    </row>
    <row r="78" spans="1:12" s="22" customFormat="1" ht="27.6">
      <c r="A78" s="63">
        <v>70</v>
      </c>
      <c r="B78" s="598" t="s">
        <v>219</v>
      </c>
      <c r="C78" s="598" t="s">
        <v>1502</v>
      </c>
      <c r="D78" s="588" t="s">
        <v>1503</v>
      </c>
      <c r="E78" s="598" t="s">
        <v>1504</v>
      </c>
      <c r="F78" s="598">
        <v>1559.05</v>
      </c>
      <c r="G78" s="616">
        <v>44455</v>
      </c>
      <c r="H78" s="598" t="s">
        <v>1505</v>
      </c>
      <c r="I78" s="130"/>
      <c r="J78" s="59"/>
      <c r="K78" s="59"/>
      <c r="L78" s="59"/>
    </row>
    <row r="79" spans="1:12" s="22" customFormat="1" ht="27.6">
      <c r="A79" s="63">
        <v>71</v>
      </c>
      <c r="B79" s="598" t="s">
        <v>219</v>
      </c>
      <c r="C79" s="598" t="s">
        <v>1506</v>
      </c>
      <c r="D79" s="588" t="s">
        <v>1507</v>
      </c>
      <c r="E79" s="598" t="s">
        <v>1472</v>
      </c>
      <c r="F79" s="598">
        <v>625</v>
      </c>
      <c r="G79" s="616">
        <v>44441</v>
      </c>
      <c r="H79" s="598" t="s">
        <v>1508</v>
      </c>
      <c r="I79" s="130"/>
      <c r="J79" s="59"/>
      <c r="K79" s="59"/>
      <c r="L79" s="59"/>
    </row>
    <row r="80" spans="1:12" s="22" customFormat="1" ht="41.4">
      <c r="A80" s="63">
        <v>72</v>
      </c>
      <c r="B80" s="602" t="s">
        <v>219</v>
      </c>
      <c r="C80" s="603" t="s">
        <v>1509</v>
      </c>
      <c r="D80" s="603" t="s">
        <v>1510</v>
      </c>
      <c r="E80" s="604" t="s">
        <v>1511</v>
      </c>
      <c r="F80" s="605">
        <v>467.71500000000003</v>
      </c>
      <c r="G80" s="616">
        <v>44460</v>
      </c>
      <c r="H80" s="598" t="s">
        <v>1512</v>
      </c>
      <c r="I80" s="130"/>
      <c r="J80" s="59"/>
      <c r="K80" s="59"/>
      <c r="L80" s="59"/>
    </row>
    <row r="81" spans="1:12" s="22" customFormat="1" ht="41.4">
      <c r="A81" s="63">
        <v>73</v>
      </c>
      <c r="B81" s="598" t="s">
        <v>219</v>
      </c>
      <c r="C81" s="600" t="s">
        <v>1513</v>
      </c>
      <c r="D81" s="600" t="s">
        <v>1514</v>
      </c>
      <c r="E81" s="606" t="s">
        <v>1515</v>
      </c>
      <c r="F81" s="605">
        <v>600</v>
      </c>
      <c r="G81" s="616">
        <v>44440</v>
      </c>
      <c r="H81" s="598" t="s">
        <v>1516</v>
      </c>
      <c r="I81" s="130"/>
      <c r="J81" s="59"/>
      <c r="K81" s="59"/>
      <c r="L81" s="59"/>
    </row>
    <row r="82" spans="1:12" s="22" customFormat="1" ht="41.4">
      <c r="A82" s="63">
        <v>74</v>
      </c>
      <c r="B82" s="598" t="s">
        <v>219</v>
      </c>
      <c r="C82" s="600" t="s">
        <v>1517</v>
      </c>
      <c r="D82" s="588" t="s">
        <v>1518</v>
      </c>
      <c r="E82" s="606" t="s">
        <v>1390</v>
      </c>
      <c r="F82" s="605">
        <v>750</v>
      </c>
      <c r="G82" s="616">
        <v>44449</v>
      </c>
      <c r="H82" s="598" t="s">
        <v>1519</v>
      </c>
      <c r="I82" s="130"/>
      <c r="J82" s="59"/>
      <c r="K82" s="59"/>
      <c r="L82" s="59"/>
    </row>
    <row r="83" spans="1:12" s="22" customFormat="1" ht="27.6">
      <c r="A83" s="63">
        <v>75</v>
      </c>
      <c r="B83" s="24" t="s">
        <v>219</v>
      </c>
      <c r="C83" s="24" t="s">
        <v>1520</v>
      </c>
      <c r="D83" t="s">
        <v>1521</v>
      </c>
      <c r="E83" s="24" t="s">
        <v>1522</v>
      </c>
      <c r="F83" s="24">
        <v>7900.25</v>
      </c>
      <c r="G83" s="613">
        <v>44300</v>
      </c>
      <c r="H83" s="24" t="s">
        <v>1523</v>
      </c>
      <c r="I83" s="130"/>
      <c r="J83" s="59"/>
      <c r="K83" s="59"/>
      <c r="L83" s="59"/>
    </row>
    <row r="84" spans="1:12" s="22" customFormat="1" ht="14.4">
      <c r="A84" s="63">
        <v>76</v>
      </c>
      <c r="B84" s="24"/>
      <c r="C84" s="24"/>
      <c r="D84" s="24"/>
      <c r="E84" s="24"/>
      <c r="F84" s="24"/>
      <c r="G84" s="617"/>
      <c r="H84" s="24"/>
      <c r="I84" s="130"/>
      <c r="J84" s="59"/>
      <c r="K84" s="59"/>
      <c r="L84" s="59"/>
    </row>
    <row r="85" spans="1:12" s="22" customFormat="1" ht="14.4">
      <c r="A85" s="63">
        <v>77</v>
      </c>
      <c r="B85" s="24"/>
      <c r="C85" s="24"/>
      <c r="D85" s="24"/>
      <c r="E85" s="24"/>
      <c r="F85" s="24"/>
      <c r="G85" s="617"/>
      <c r="H85" s="24"/>
      <c r="I85" s="130"/>
      <c r="J85" s="59"/>
      <c r="K85" s="59"/>
      <c r="L85" s="59"/>
    </row>
    <row r="86" spans="1:12" s="22" customFormat="1" ht="14.4">
      <c r="A86" s="63">
        <v>78</v>
      </c>
      <c r="B86" s="24"/>
      <c r="C86" s="24"/>
      <c r="D86" s="24"/>
      <c r="E86" s="24"/>
      <c r="F86" s="24"/>
      <c r="G86" s="617"/>
      <c r="H86" s="24"/>
      <c r="I86" s="130"/>
      <c r="J86" s="59"/>
      <c r="K86" s="59"/>
      <c r="L86" s="59"/>
    </row>
    <row r="87" spans="1:12" s="22" customFormat="1" ht="14.4">
      <c r="A87" s="63">
        <v>79</v>
      </c>
      <c r="B87" s="24"/>
      <c r="C87" s="24"/>
      <c r="D87" s="24"/>
      <c r="E87" s="24"/>
      <c r="F87" s="24"/>
      <c r="G87" s="617"/>
      <c r="H87" s="24"/>
      <c r="I87" s="130"/>
      <c r="J87" s="59"/>
      <c r="K87" s="59"/>
      <c r="L87" s="59"/>
    </row>
    <row r="88" spans="1:12" s="22" customFormat="1" ht="14.4">
      <c r="A88" s="63">
        <v>80</v>
      </c>
      <c r="B88" s="24"/>
      <c r="C88" s="24"/>
      <c r="D88" s="24"/>
      <c r="E88" s="24"/>
      <c r="F88" s="24"/>
      <c r="G88" s="617"/>
      <c r="H88" s="24"/>
      <c r="I88" s="130"/>
      <c r="J88" s="59"/>
      <c r="K88" s="59"/>
      <c r="L88" s="59"/>
    </row>
    <row r="89" spans="1:12" s="22" customFormat="1" ht="14.4">
      <c r="A89" s="63">
        <v>81</v>
      </c>
      <c r="B89" s="24"/>
      <c r="C89" s="24"/>
      <c r="D89" s="24"/>
      <c r="E89" s="24"/>
      <c r="F89" s="24"/>
      <c r="G89" s="617"/>
      <c r="H89" s="24"/>
      <c r="I89" s="130"/>
      <c r="J89" s="59"/>
      <c r="K89" s="59"/>
      <c r="L89" s="59"/>
    </row>
    <row r="90" spans="1:12" s="22" customFormat="1" ht="14.4">
      <c r="A90" s="63">
        <v>82</v>
      </c>
      <c r="B90" s="24"/>
      <c r="C90" s="24"/>
      <c r="D90" s="24"/>
      <c r="E90" s="24"/>
      <c r="F90" s="24"/>
      <c r="G90" s="617"/>
      <c r="H90" s="24"/>
      <c r="I90" s="130"/>
      <c r="J90" s="59"/>
      <c r="K90" s="59"/>
      <c r="L90" s="59"/>
    </row>
    <row r="91" spans="1:12" s="22" customFormat="1" ht="14.4">
      <c r="A91" s="63">
        <v>83</v>
      </c>
      <c r="B91" s="24"/>
      <c r="C91" s="24"/>
      <c r="D91" s="24"/>
      <c r="E91" s="24"/>
      <c r="F91" s="24"/>
      <c r="G91" s="617"/>
      <c r="H91" s="24"/>
      <c r="I91" s="130"/>
      <c r="J91" s="59"/>
      <c r="K91" s="59"/>
      <c r="L91" s="59"/>
    </row>
    <row r="92" spans="1:12" s="22" customFormat="1" ht="14.4">
      <c r="A92" s="63">
        <v>84</v>
      </c>
      <c r="B92" s="24"/>
      <c r="C92" s="24"/>
      <c r="D92" s="24"/>
      <c r="E92" s="24"/>
      <c r="F92" s="24"/>
      <c r="G92" s="617"/>
      <c r="H92" s="24"/>
      <c r="I92" s="130"/>
      <c r="J92" s="59"/>
      <c r="K92" s="59"/>
      <c r="L92" s="59"/>
    </row>
    <row r="93" spans="1:12" s="22" customFormat="1" ht="14.4">
      <c r="A93" s="63">
        <v>85</v>
      </c>
      <c r="B93" s="24"/>
      <c r="C93" s="24"/>
      <c r="D93" s="24"/>
      <c r="E93" s="24"/>
      <c r="F93" s="24"/>
      <c r="G93" s="617"/>
      <c r="H93" s="24"/>
      <c r="I93" s="130"/>
      <c r="J93" s="59"/>
      <c r="K93" s="59"/>
      <c r="L93" s="59"/>
    </row>
    <row r="94" spans="1:12" s="22" customFormat="1" ht="14.4">
      <c r="A94" s="63">
        <v>86</v>
      </c>
      <c r="B94" s="24"/>
      <c r="C94" s="24"/>
      <c r="D94" s="24"/>
      <c r="E94" s="24"/>
      <c r="F94" s="24"/>
      <c r="G94" s="617"/>
      <c r="H94" s="24"/>
      <c r="I94" s="130"/>
      <c r="J94" s="59"/>
      <c r="K94" s="59"/>
      <c r="L94" s="59"/>
    </row>
    <row r="95" spans="1:12" s="22" customFormat="1" ht="14.4">
      <c r="A95" s="63">
        <v>87</v>
      </c>
      <c r="B95" s="24"/>
      <c r="C95" s="24"/>
      <c r="D95" s="24"/>
      <c r="E95" s="24"/>
      <c r="F95" s="24"/>
      <c r="G95" s="617"/>
      <c r="H95" s="24"/>
      <c r="I95" s="130"/>
      <c r="J95" s="59"/>
      <c r="K95" s="59"/>
      <c r="L95" s="59"/>
    </row>
    <row r="96" spans="1:12" s="22" customFormat="1" ht="14.4">
      <c r="A96" s="63">
        <v>88</v>
      </c>
      <c r="B96" s="24"/>
      <c r="C96" s="24"/>
      <c r="D96" s="24"/>
      <c r="E96" s="24"/>
      <c r="F96" s="24"/>
      <c r="G96" s="617"/>
      <c r="H96" s="24"/>
      <c r="I96" s="130"/>
      <c r="J96" s="59"/>
      <c r="K96" s="59"/>
      <c r="L96" s="59"/>
    </row>
    <row r="97" spans="1:12" s="22" customFormat="1" ht="14.4">
      <c r="A97" s="63">
        <v>89</v>
      </c>
      <c r="B97" s="24"/>
      <c r="C97" s="24"/>
      <c r="D97" s="24"/>
      <c r="E97" s="24"/>
      <c r="F97" s="24"/>
      <c r="G97" s="617"/>
      <c r="H97" s="24"/>
      <c r="I97" s="130"/>
      <c r="J97" s="59"/>
      <c r="K97" s="59"/>
      <c r="L97" s="59"/>
    </row>
    <row r="98" spans="1:12" s="22" customFormat="1" ht="14.4">
      <c r="A98" s="63">
        <v>90</v>
      </c>
      <c r="B98" s="24"/>
      <c r="C98" s="24"/>
      <c r="D98" s="24"/>
      <c r="E98" s="24"/>
      <c r="F98" s="24"/>
      <c r="G98" s="617"/>
      <c r="H98" s="24"/>
      <c r="I98" s="130"/>
      <c r="J98" s="59"/>
      <c r="K98" s="59"/>
      <c r="L98" s="59"/>
    </row>
    <row r="99" spans="1:12" s="22" customFormat="1" ht="10.8" customHeight="1">
      <c r="A99" s="63">
        <v>91</v>
      </c>
      <c r="B99" s="24"/>
      <c r="C99" s="24"/>
      <c r="D99" s="24"/>
      <c r="E99" s="24"/>
      <c r="F99" s="24"/>
      <c r="G99" s="617"/>
      <c r="H99" s="24"/>
      <c r="I99" s="130"/>
      <c r="J99" s="59"/>
      <c r="K99" s="59"/>
      <c r="L99" s="59"/>
    </row>
    <row r="100" spans="1:12" s="22" customFormat="1" ht="14.4">
      <c r="A100" s="63" t="s">
        <v>258</v>
      </c>
      <c r="B100" s="24"/>
      <c r="C100" s="24"/>
      <c r="D100" s="24"/>
      <c r="E100" s="24"/>
      <c r="F100" s="24"/>
      <c r="G100" s="617"/>
      <c r="H100" s="24"/>
      <c r="I100" s="130"/>
      <c r="J100" s="59"/>
      <c r="K100" s="59"/>
      <c r="L100" s="59"/>
    </row>
    <row r="101" spans="1:12" s="22" customFormat="1" ht="13.2">
      <c r="G101" s="618"/>
      <c r="J101" s="59"/>
      <c r="K101" s="59"/>
      <c r="L101" s="59"/>
    </row>
    <row r="102" spans="1:12" s="22" customFormat="1" ht="13.2">
      <c r="G102" s="618"/>
    </row>
    <row r="103" spans="1:12" s="22" customFormat="1">
      <c r="A103" s="23"/>
      <c r="G103" s="618"/>
    </row>
    <row r="104" spans="1:12" s="2" customFormat="1">
      <c r="B104" s="67" t="s">
        <v>93</v>
      </c>
      <c r="E104" s="5"/>
      <c r="G104" s="11"/>
    </row>
    <row r="105" spans="1:12" s="2" customFormat="1">
      <c r="C105" s="66"/>
      <c r="E105" s="66"/>
      <c r="F105" s="69"/>
      <c r="G105" s="619"/>
      <c r="H105"/>
      <c r="I105"/>
    </row>
    <row r="106" spans="1:12" s="2" customFormat="1">
      <c r="A106"/>
      <c r="C106" s="65" t="s">
        <v>248</v>
      </c>
      <c r="E106" s="12" t="s">
        <v>253</v>
      </c>
      <c r="F106" s="68"/>
      <c r="G106" s="619"/>
      <c r="H106"/>
      <c r="I106"/>
    </row>
    <row r="107" spans="1:12" s="2" customFormat="1">
      <c r="A107"/>
      <c r="C107" s="61" t="s">
        <v>123</v>
      </c>
      <c r="E107" s="2" t="s">
        <v>249</v>
      </c>
      <c r="F107"/>
      <c r="G107" s="619"/>
      <c r="H107"/>
      <c r="I107"/>
    </row>
    <row r="108" spans="1:12" customFormat="1">
      <c r="B108" s="2"/>
      <c r="C108" s="23"/>
      <c r="G108" s="619"/>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100">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100"/>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I24" sqref="I24"/>
    </sheetView>
  </sheetViews>
  <sheetFormatPr defaultColWidth="9.109375" defaultRowHeight="13.8"/>
  <cols>
    <col min="1" max="1" width="4.6640625" style="317" customWidth="1"/>
    <col min="2" max="2" width="23.33203125" style="317" customWidth="1"/>
    <col min="3" max="4" width="17.6640625" style="317" customWidth="1"/>
    <col min="5" max="6" width="14.109375" style="312" customWidth="1"/>
    <col min="7" max="7" width="20.44140625" style="312" customWidth="1"/>
    <col min="8" max="8" width="23.6640625" style="312" customWidth="1"/>
    <col min="9" max="9" width="21.44140625" style="312" customWidth="1"/>
    <col min="10" max="10" width="1" style="322" customWidth="1"/>
    <col min="11" max="16384" width="9.109375" style="317"/>
  </cols>
  <sheetData>
    <row r="1" spans="1:12" s="312" customFormat="1">
      <c r="A1" s="770" t="s">
        <v>496</v>
      </c>
      <c r="B1" s="770"/>
      <c r="C1" s="770"/>
      <c r="D1" s="770"/>
      <c r="E1" s="770"/>
      <c r="F1" s="129"/>
      <c r="G1" s="129"/>
      <c r="H1" s="299"/>
      <c r="I1" s="264" t="s">
        <v>182</v>
      </c>
      <c r="J1" s="135"/>
    </row>
    <row r="2" spans="1:12" s="312" customFormat="1">
      <c r="A2" s="99" t="s">
        <v>124</v>
      </c>
      <c r="B2" s="129"/>
      <c r="C2" s="129"/>
      <c r="D2" s="129"/>
      <c r="E2" s="129"/>
      <c r="F2" s="129"/>
      <c r="G2" s="129"/>
      <c r="H2" s="299"/>
      <c r="I2" s="259" t="str">
        <f>'ფორმა N1'!M2</f>
        <v>2021 წელი</v>
      </c>
      <c r="J2" s="135"/>
    </row>
    <row r="3" spans="1:12" s="312" customFormat="1">
      <c r="A3" s="129"/>
      <c r="B3" s="129"/>
      <c r="C3" s="129"/>
      <c r="D3" s="129"/>
      <c r="E3" s="129"/>
      <c r="F3" s="129"/>
      <c r="G3" s="129"/>
      <c r="H3" s="127"/>
      <c r="I3" s="127"/>
      <c r="J3" s="135"/>
    </row>
    <row r="4" spans="1:12" s="2" customFormat="1">
      <c r="A4" s="71" t="str">
        <f>'ფორმა N2'!A4</f>
        <v>ანგარიშვალდებული პირის დასახელება:</v>
      </c>
      <c r="B4" s="71"/>
      <c r="C4" s="71"/>
      <c r="D4" s="72"/>
      <c r="E4" s="300"/>
      <c r="F4" s="129"/>
      <c r="G4" s="129"/>
      <c r="H4" s="129"/>
      <c r="I4" s="300"/>
      <c r="J4" s="98"/>
      <c r="L4" s="312"/>
    </row>
    <row r="5" spans="1:12" s="2" customFormat="1">
      <c r="A5" s="111" t="str">
        <f>'ფორმა N1'!D4</f>
        <v>მოქალაქეთა პოლიტიკური გაერთიანება "საქართველოსთვის"</v>
      </c>
      <c r="B5" s="112"/>
      <c r="C5" s="112"/>
      <c r="D5" s="112"/>
      <c r="E5" s="313"/>
      <c r="F5" s="314"/>
      <c r="G5" s="314"/>
      <c r="H5" s="314"/>
      <c r="I5" s="313"/>
      <c r="J5" s="98"/>
    </row>
    <row r="6" spans="1:12" s="312" customFormat="1" ht="15">
      <c r="A6" s="128"/>
      <c r="B6" s="129"/>
      <c r="C6" s="129"/>
      <c r="D6" s="129"/>
      <c r="E6" s="129"/>
      <c r="F6" s="129"/>
      <c r="G6" s="129"/>
      <c r="H6" s="129"/>
      <c r="I6" s="129"/>
      <c r="J6" s="315"/>
    </row>
    <row r="7" spans="1:12" ht="27.6">
      <c r="A7" s="303" t="s">
        <v>64</v>
      </c>
      <c r="B7" s="305" t="s">
        <v>229</v>
      </c>
      <c r="C7" s="304" t="s">
        <v>225</v>
      </c>
      <c r="D7" s="304" t="s">
        <v>226</v>
      </c>
      <c r="E7" s="304" t="s">
        <v>227</v>
      </c>
      <c r="F7" s="304" t="s">
        <v>228</v>
      </c>
      <c r="G7" s="304" t="s">
        <v>222</v>
      </c>
      <c r="H7" s="304" t="s">
        <v>223</v>
      </c>
      <c r="I7" s="304" t="s">
        <v>224</v>
      </c>
      <c r="J7" s="316"/>
    </row>
    <row r="8" spans="1:12">
      <c r="A8" s="305">
        <v>1</v>
      </c>
      <c r="B8" s="305">
        <v>2</v>
      </c>
      <c r="C8" s="304">
        <v>3</v>
      </c>
      <c r="D8" s="305">
        <v>4</v>
      </c>
      <c r="E8" s="304">
        <v>5</v>
      </c>
      <c r="F8" s="305">
        <v>6</v>
      </c>
      <c r="G8" s="304">
        <v>7</v>
      </c>
      <c r="H8" s="305">
        <v>8</v>
      </c>
      <c r="I8" s="304">
        <v>9</v>
      </c>
      <c r="J8" s="316"/>
    </row>
    <row r="9" spans="1:12" ht="14.4">
      <c r="A9" s="306">
        <v>1</v>
      </c>
      <c r="B9" s="307"/>
      <c r="C9" s="307"/>
      <c r="D9" s="307"/>
      <c r="E9" s="307"/>
      <c r="F9" s="307"/>
      <c r="G9" s="307"/>
      <c r="H9" s="318"/>
      <c r="I9" s="307"/>
      <c r="J9" s="316"/>
    </row>
    <row r="10" spans="1:12" ht="14.4">
      <c r="A10" s="306">
        <v>2</v>
      </c>
      <c r="B10" s="307"/>
      <c r="C10" s="307"/>
      <c r="D10" s="307"/>
      <c r="E10" s="307"/>
      <c r="F10" s="307"/>
      <c r="G10" s="307"/>
      <c r="H10" s="318"/>
      <c r="I10" s="307"/>
      <c r="J10" s="316"/>
    </row>
    <row r="11" spans="1:12" ht="14.4">
      <c r="A11" s="306">
        <v>3</v>
      </c>
      <c r="B11" s="307"/>
      <c r="C11" s="307"/>
      <c r="D11" s="307"/>
      <c r="E11" s="307"/>
      <c r="F11" s="307"/>
      <c r="G11" s="307"/>
      <c r="H11" s="318"/>
      <c r="I11" s="307"/>
      <c r="J11" s="316"/>
    </row>
    <row r="12" spans="1:12" ht="14.4">
      <c r="A12" s="306">
        <v>4</v>
      </c>
      <c r="B12" s="307"/>
      <c r="C12" s="307"/>
      <c r="D12" s="307"/>
      <c r="E12" s="307"/>
      <c r="F12" s="307"/>
      <c r="G12" s="307"/>
      <c r="H12" s="318"/>
      <c r="I12" s="307"/>
      <c r="J12" s="316"/>
    </row>
    <row r="13" spans="1:12" ht="14.4">
      <c r="A13" s="306">
        <v>5</v>
      </c>
      <c r="B13" s="307"/>
      <c r="C13" s="307"/>
      <c r="D13" s="307"/>
      <c r="E13" s="307"/>
      <c r="F13" s="307"/>
      <c r="G13" s="307"/>
      <c r="H13" s="318"/>
      <c r="I13" s="307"/>
      <c r="J13" s="316"/>
    </row>
    <row r="14" spans="1:12" ht="14.4">
      <c r="A14" s="306">
        <v>6</v>
      </c>
      <c r="B14" s="307"/>
      <c r="C14" s="307"/>
      <c r="D14" s="307"/>
      <c r="E14" s="307"/>
      <c r="F14" s="307"/>
      <c r="G14" s="307"/>
      <c r="H14" s="318"/>
      <c r="I14" s="307"/>
      <c r="J14" s="316"/>
    </row>
    <row r="15" spans="1:12" s="312" customFormat="1" ht="14.4">
      <c r="A15" s="306">
        <v>7</v>
      </c>
      <c r="B15" s="307"/>
      <c r="C15" s="307"/>
      <c r="D15" s="307"/>
      <c r="E15" s="307"/>
      <c r="F15" s="307"/>
      <c r="G15" s="307"/>
      <c r="H15" s="318"/>
      <c r="I15" s="307"/>
      <c r="J15" s="315"/>
    </row>
    <row r="16" spans="1:12" s="312" customFormat="1" ht="14.4">
      <c r="A16" s="306">
        <v>8</v>
      </c>
      <c r="B16" s="307"/>
      <c r="C16" s="307"/>
      <c r="D16" s="307"/>
      <c r="E16" s="307"/>
      <c r="F16" s="307"/>
      <c r="G16" s="307"/>
      <c r="H16" s="318"/>
      <c r="I16" s="307"/>
      <c r="J16" s="315"/>
    </row>
    <row r="17" spans="1:10" s="312" customFormat="1" ht="14.4">
      <c r="A17" s="306">
        <v>9</v>
      </c>
      <c r="B17" s="307"/>
      <c r="C17" s="307"/>
      <c r="D17" s="307"/>
      <c r="E17" s="307"/>
      <c r="F17" s="307"/>
      <c r="G17" s="307"/>
      <c r="H17" s="318"/>
      <c r="I17" s="307"/>
      <c r="J17" s="315"/>
    </row>
    <row r="18" spans="1:10" s="312" customFormat="1" ht="14.4">
      <c r="A18" s="306">
        <v>10</v>
      </c>
      <c r="B18" s="307"/>
      <c r="C18" s="307"/>
      <c r="D18" s="307"/>
      <c r="E18" s="307"/>
      <c r="F18" s="307"/>
      <c r="G18" s="307"/>
      <c r="H18" s="318"/>
      <c r="I18" s="307"/>
      <c r="J18" s="315"/>
    </row>
    <row r="19" spans="1:10" s="312" customFormat="1" ht="14.4">
      <c r="A19" s="306">
        <v>11</v>
      </c>
      <c r="B19" s="307"/>
      <c r="C19" s="307"/>
      <c r="D19" s="307"/>
      <c r="E19" s="307"/>
      <c r="F19" s="307"/>
      <c r="G19" s="307"/>
      <c r="H19" s="318"/>
      <c r="I19" s="307"/>
      <c r="J19" s="315"/>
    </row>
    <row r="20" spans="1:10" s="312" customFormat="1" ht="14.4">
      <c r="A20" s="306">
        <v>12</v>
      </c>
      <c r="B20" s="307"/>
      <c r="C20" s="307"/>
      <c r="D20" s="307"/>
      <c r="E20" s="307"/>
      <c r="F20" s="307"/>
      <c r="G20" s="307"/>
      <c r="H20" s="318"/>
      <c r="I20" s="307"/>
      <c r="J20" s="315"/>
    </row>
    <row r="21" spans="1:10" s="312" customFormat="1" ht="14.4">
      <c r="A21" s="306">
        <v>13</v>
      </c>
      <c r="B21" s="307"/>
      <c r="C21" s="307"/>
      <c r="D21" s="307"/>
      <c r="E21" s="307"/>
      <c r="F21" s="307"/>
      <c r="G21" s="307"/>
      <c r="H21" s="318"/>
      <c r="I21" s="307"/>
      <c r="J21" s="315"/>
    </row>
    <row r="22" spans="1:10" s="312" customFormat="1" ht="14.4">
      <c r="A22" s="306">
        <v>14</v>
      </c>
      <c r="B22" s="307"/>
      <c r="C22" s="307"/>
      <c r="D22" s="307"/>
      <c r="E22" s="307"/>
      <c r="F22" s="307"/>
      <c r="G22" s="307"/>
      <c r="H22" s="318"/>
      <c r="I22" s="307"/>
      <c r="J22" s="315"/>
    </row>
    <row r="23" spans="1:10" s="312" customFormat="1" ht="14.4">
      <c r="A23" s="306">
        <v>15</v>
      </c>
      <c r="B23" s="307"/>
      <c r="C23" s="307"/>
      <c r="D23" s="307"/>
      <c r="E23" s="307"/>
      <c r="F23" s="307"/>
      <c r="G23" s="307"/>
      <c r="H23" s="318"/>
      <c r="I23" s="307"/>
      <c r="J23" s="315"/>
    </row>
    <row r="24" spans="1:10" s="312" customFormat="1" ht="14.4">
      <c r="A24" s="306">
        <v>16</v>
      </c>
      <c r="B24" s="307"/>
      <c r="C24" s="307"/>
      <c r="D24" s="307"/>
      <c r="E24" s="307"/>
      <c r="F24" s="307"/>
      <c r="G24" s="307"/>
      <c r="H24" s="318"/>
      <c r="I24" s="307"/>
      <c r="J24" s="315"/>
    </row>
    <row r="25" spans="1:10" s="312" customFormat="1" ht="14.4">
      <c r="A25" s="306">
        <v>17</v>
      </c>
      <c r="B25" s="307"/>
      <c r="C25" s="307"/>
      <c r="D25" s="307"/>
      <c r="E25" s="307"/>
      <c r="F25" s="307"/>
      <c r="G25" s="307"/>
      <c r="H25" s="318"/>
      <c r="I25" s="307"/>
      <c r="J25" s="315"/>
    </row>
    <row r="26" spans="1:10" s="312" customFormat="1" ht="14.4">
      <c r="A26" s="306">
        <v>18</v>
      </c>
      <c r="B26" s="307"/>
      <c r="C26" s="307"/>
      <c r="D26" s="307"/>
      <c r="E26" s="307"/>
      <c r="F26" s="307"/>
      <c r="G26" s="307"/>
      <c r="H26" s="318"/>
      <c r="I26" s="307"/>
      <c r="J26" s="315"/>
    </row>
    <row r="27" spans="1:10" s="312" customFormat="1" ht="14.4">
      <c r="A27" s="306" t="s">
        <v>258</v>
      </c>
      <c r="B27" s="307"/>
      <c r="C27" s="307"/>
      <c r="D27" s="307"/>
      <c r="E27" s="307"/>
      <c r="F27" s="307"/>
      <c r="G27" s="307"/>
      <c r="H27" s="318"/>
      <c r="I27" s="307"/>
      <c r="J27" s="315"/>
    </row>
    <row r="28" spans="1:10" s="312" customFormat="1" ht="13.2">
      <c r="J28" s="319"/>
    </row>
    <row r="29" spans="1:10" s="312" customFormat="1" ht="13.2"/>
    <row r="30" spans="1:10" s="312" customFormat="1">
      <c r="A30" s="317"/>
    </row>
    <row r="31" spans="1:10" s="2" customFormat="1">
      <c r="B31" s="67" t="s">
        <v>93</v>
      </c>
      <c r="E31" s="263"/>
    </row>
    <row r="32" spans="1:10" s="2" customFormat="1">
      <c r="C32" s="66"/>
      <c r="E32" s="66"/>
      <c r="F32" s="320"/>
      <c r="G32" s="320"/>
      <c r="H32" s="269"/>
      <c r="I32" s="269"/>
    </row>
    <row r="33" spans="1:10" s="2" customFormat="1">
      <c r="A33" s="269"/>
      <c r="C33" s="65" t="s">
        <v>248</v>
      </c>
      <c r="E33" s="12" t="s">
        <v>253</v>
      </c>
      <c r="F33" s="321"/>
      <c r="G33" s="269"/>
      <c r="H33" s="269"/>
      <c r="I33" s="269"/>
    </row>
    <row r="34" spans="1:10" s="2" customFormat="1">
      <c r="A34" s="269"/>
      <c r="C34" s="61" t="s">
        <v>123</v>
      </c>
      <c r="E34" s="2" t="s">
        <v>249</v>
      </c>
      <c r="F34" s="269"/>
      <c r="G34" s="269"/>
      <c r="H34" s="269"/>
      <c r="I34" s="269"/>
    </row>
    <row r="35" spans="1:10" s="269" customFormat="1">
      <c r="B35" s="2"/>
      <c r="C35" s="317"/>
    </row>
    <row r="36" spans="1:10" s="269" customFormat="1" ht="13.2"/>
    <row r="37" spans="1:10" s="312" customFormat="1" ht="13.2">
      <c r="J37" s="319"/>
    </row>
    <row r="38" spans="1:10" s="312" customFormat="1" ht="13.2">
      <c r="J38" s="319"/>
    </row>
    <row r="39" spans="1:10" s="312" customFormat="1" ht="13.2">
      <c r="J39" s="319"/>
    </row>
    <row r="40" spans="1:10" s="312" customFormat="1" ht="13.2">
      <c r="J40" s="319"/>
    </row>
    <row r="41" spans="1:10" s="312" customFormat="1" ht="13.2">
      <c r="J41" s="319"/>
    </row>
    <row r="42" spans="1:10" s="312" customFormat="1" ht="13.2">
      <c r="J42" s="319"/>
    </row>
    <row r="43" spans="1:10" s="312" customFormat="1" ht="13.2">
      <c r="J43" s="319"/>
    </row>
    <row r="44" spans="1:10" s="312" customFormat="1" ht="13.2">
      <c r="J44" s="319"/>
    </row>
    <row r="45" spans="1:10" s="312" customFormat="1" ht="13.2">
      <c r="J45" s="319"/>
    </row>
    <row r="46" spans="1:10" s="312" customFormat="1" ht="13.2">
      <c r="J46" s="319"/>
    </row>
    <row r="47" spans="1:10" s="312" customFormat="1" ht="13.2">
      <c r="J47" s="319"/>
    </row>
    <row r="48" spans="1:10" s="312" customFormat="1" ht="13.2">
      <c r="J48" s="319"/>
    </row>
    <row r="49" spans="10:10" s="312" customFormat="1" ht="13.2">
      <c r="J49" s="319"/>
    </row>
    <row r="50" spans="10:10" s="312" customFormat="1" ht="13.2">
      <c r="J50" s="319"/>
    </row>
    <row r="51" spans="10:10" s="312" customFormat="1" ht="13.2">
      <c r="J51" s="319"/>
    </row>
    <row r="52" spans="10:10" s="312" customFormat="1" ht="13.2">
      <c r="J52" s="319"/>
    </row>
    <row r="53" spans="10:10" s="312" customFormat="1" ht="13.2">
      <c r="J53" s="319"/>
    </row>
    <row r="54" spans="10:10" s="312" customFormat="1" ht="13.2">
      <c r="J54" s="319"/>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K38" sqref="K38"/>
    </sheetView>
  </sheetViews>
  <sheetFormatPr defaultColWidth="9.109375" defaultRowHeight="13.2"/>
  <cols>
    <col min="1" max="1" width="11.6640625" style="169" customWidth="1"/>
    <col min="2" max="2" width="21.5546875" style="169" customWidth="1"/>
    <col min="3" max="3" width="19.109375" style="169" customWidth="1"/>
    <col min="4" max="4" width="23.6640625" style="169" customWidth="1"/>
    <col min="5" max="6" width="16.5546875" style="169" bestFit="1" customWidth="1"/>
    <col min="7" max="7" width="17" style="169" customWidth="1"/>
    <col min="8" max="8" width="19" style="169" customWidth="1"/>
    <col min="9" max="9" width="24.44140625" style="169" customWidth="1"/>
    <col min="10" max="16384" width="9.109375" style="169"/>
  </cols>
  <sheetData>
    <row r="1" spans="1:13" s="269" customFormat="1" ht="13.8">
      <c r="A1" s="770" t="s">
        <v>495</v>
      </c>
      <c r="B1" s="770"/>
      <c r="C1" s="770"/>
      <c r="D1" s="770"/>
      <c r="E1" s="770"/>
      <c r="F1" s="129"/>
      <c r="G1" s="129"/>
      <c r="H1" s="299"/>
      <c r="I1" s="73" t="s">
        <v>94</v>
      </c>
    </row>
    <row r="2" spans="1:13" s="269" customFormat="1" ht="13.8">
      <c r="A2" s="99" t="s">
        <v>124</v>
      </c>
      <c r="B2" s="129"/>
      <c r="C2" s="129"/>
      <c r="D2" s="129"/>
      <c r="E2" s="129"/>
      <c r="F2" s="129"/>
      <c r="G2" s="129"/>
      <c r="H2" s="299"/>
      <c r="I2" s="259" t="str">
        <f>'ფორმა N1'!M2</f>
        <v>2021 წელი</v>
      </c>
    </row>
    <row r="3" spans="1:13" s="269" customFormat="1" ht="13.8">
      <c r="A3" s="129"/>
      <c r="B3" s="129"/>
      <c r="C3" s="129"/>
      <c r="D3" s="129"/>
      <c r="E3" s="129"/>
      <c r="F3" s="129"/>
      <c r="G3" s="129"/>
      <c r="H3" s="127"/>
      <c r="I3" s="127"/>
      <c r="M3" s="169"/>
    </row>
    <row r="4" spans="1:13" s="269" customFormat="1" ht="13.8">
      <c r="A4" s="71" t="str">
        <f>'ფორმა N2'!A4</f>
        <v>ანგარიშვალდებული პირის დასახელება:</v>
      </c>
      <c r="B4" s="71"/>
      <c r="C4" s="71"/>
      <c r="D4" s="129"/>
      <c r="E4" s="129"/>
      <c r="F4" s="129"/>
      <c r="G4" s="129"/>
      <c r="H4" s="129"/>
      <c r="I4" s="300"/>
    </row>
    <row r="5" spans="1:13" ht="13.8">
      <c r="A5" s="164" t="str">
        <f>'ფორმა N1'!D4</f>
        <v>მოქალაქეთა პოლიტიკური გაერთიანება "საქართველოსთვის"</v>
      </c>
      <c r="B5" s="75"/>
      <c r="C5" s="75"/>
      <c r="D5" s="301"/>
      <c r="E5" s="301"/>
      <c r="F5" s="301"/>
      <c r="G5" s="301"/>
      <c r="H5" s="301"/>
      <c r="I5" s="302"/>
    </row>
    <row r="6" spans="1:13" s="269" customFormat="1" ht="15">
      <c r="A6" s="128"/>
      <c r="B6" s="129"/>
      <c r="C6" s="129"/>
      <c r="D6" s="129"/>
      <c r="E6" s="129"/>
      <c r="F6" s="129"/>
      <c r="G6" s="129"/>
      <c r="H6" s="129"/>
      <c r="I6" s="129"/>
    </row>
    <row r="7" spans="1:13" s="269" customFormat="1" ht="55.2">
      <c r="A7" s="303" t="s">
        <v>64</v>
      </c>
      <c r="B7" s="304" t="s">
        <v>341</v>
      </c>
      <c r="C7" s="304" t="s">
        <v>342</v>
      </c>
      <c r="D7" s="304" t="s">
        <v>346</v>
      </c>
      <c r="E7" s="304" t="s">
        <v>347</v>
      </c>
      <c r="F7" s="304" t="s">
        <v>343</v>
      </c>
      <c r="G7" s="304" t="s">
        <v>344</v>
      </c>
      <c r="H7" s="304" t="s">
        <v>354</v>
      </c>
      <c r="I7" s="304" t="s">
        <v>345</v>
      </c>
    </row>
    <row r="8" spans="1:13" s="269" customFormat="1" ht="13.8">
      <c r="A8" s="305">
        <v>1</v>
      </c>
      <c r="B8" s="305">
        <v>2</v>
      </c>
      <c r="C8" s="304">
        <v>3</v>
      </c>
      <c r="D8" s="305">
        <v>6</v>
      </c>
      <c r="E8" s="304">
        <v>7</v>
      </c>
      <c r="F8" s="305">
        <v>8</v>
      </c>
      <c r="G8" s="305">
        <v>9</v>
      </c>
      <c r="H8" s="305">
        <v>10</v>
      </c>
      <c r="I8" s="304">
        <v>11</v>
      </c>
    </row>
    <row r="9" spans="1:13" s="269" customFormat="1" ht="13.8">
      <c r="A9" s="306">
        <v>1</v>
      </c>
      <c r="B9" s="307"/>
      <c r="C9" s="307"/>
      <c r="D9" s="307"/>
      <c r="E9" s="307"/>
      <c r="F9" s="308"/>
      <c r="G9" s="308"/>
      <c r="H9" s="308"/>
      <c r="I9" s="307"/>
    </row>
    <row r="10" spans="1:13" s="269" customFormat="1" ht="13.8">
      <c r="A10" s="306">
        <v>2</v>
      </c>
      <c r="B10" s="307"/>
      <c r="C10" s="307"/>
      <c r="D10" s="307"/>
      <c r="E10" s="307"/>
      <c r="F10" s="308"/>
      <c r="G10" s="308"/>
      <c r="H10" s="308"/>
      <c r="I10" s="307"/>
    </row>
    <row r="11" spans="1:13" s="269" customFormat="1" ht="13.8">
      <c r="A11" s="306">
        <v>3</v>
      </c>
      <c r="B11" s="307"/>
      <c r="C11" s="307"/>
      <c r="D11" s="307"/>
      <c r="E11" s="307"/>
      <c r="F11" s="308"/>
      <c r="G11" s="308"/>
      <c r="H11" s="308"/>
      <c r="I11" s="307"/>
    </row>
    <row r="12" spans="1:13" s="269" customFormat="1" ht="13.8">
      <c r="A12" s="306">
        <v>4</v>
      </c>
      <c r="B12" s="307"/>
      <c r="C12" s="307"/>
      <c r="D12" s="307"/>
      <c r="E12" s="307"/>
      <c r="F12" s="308"/>
      <c r="G12" s="308"/>
      <c r="H12" s="308"/>
      <c r="I12" s="307"/>
    </row>
    <row r="13" spans="1:13" s="269" customFormat="1" ht="13.8">
      <c r="A13" s="306">
        <v>5</v>
      </c>
      <c r="B13" s="307"/>
      <c r="C13" s="307"/>
      <c r="D13" s="307"/>
      <c r="E13" s="307"/>
      <c r="F13" s="308"/>
      <c r="G13" s="308"/>
      <c r="H13" s="308"/>
      <c r="I13" s="307"/>
    </row>
    <row r="14" spans="1:13" s="269" customFormat="1" ht="13.8">
      <c r="A14" s="306">
        <v>6</v>
      </c>
      <c r="B14" s="307"/>
      <c r="C14" s="307"/>
      <c r="D14" s="307"/>
      <c r="E14" s="307"/>
      <c r="F14" s="308"/>
      <c r="G14" s="308"/>
      <c r="H14" s="308"/>
      <c r="I14" s="307"/>
    </row>
    <row r="15" spans="1:13" s="269" customFormat="1" ht="13.8">
      <c r="A15" s="306">
        <v>7</v>
      </c>
      <c r="B15" s="307"/>
      <c r="C15" s="307"/>
      <c r="D15" s="307"/>
      <c r="E15" s="307"/>
      <c r="F15" s="308"/>
      <c r="G15" s="308"/>
      <c r="H15" s="308"/>
      <c r="I15" s="307"/>
    </row>
    <row r="16" spans="1:13" s="269" customFormat="1" ht="13.8">
      <c r="A16" s="306">
        <v>8</v>
      </c>
      <c r="B16" s="307"/>
      <c r="C16" s="307"/>
      <c r="D16" s="307"/>
      <c r="E16" s="307"/>
      <c r="F16" s="308"/>
      <c r="G16" s="308"/>
      <c r="H16" s="308"/>
      <c r="I16" s="307"/>
    </row>
    <row r="17" spans="1:9" s="269" customFormat="1" ht="13.8">
      <c r="A17" s="306">
        <v>9</v>
      </c>
      <c r="B17" s="307"/>
      <c r="C17" s="307"/>
      <c r="D17" s="307"/>
      <c r="E17" s="307"/>
      <c r="F17" s="308"/>
      <c r="G17" s="308"/>
      <c r="H17" s="308"/>
      <c r="I17" s="307"/>
    </row>
    <row r="18" spans="1:9" s="269" customFormat="1" ht="13.8">
      <c r="A18" s="306">
        <v>10</v>
      </c>
      <c r="B18" s="307"/>
      <c r="C18" s="307"/>
      <c r="D18" s="307"/>
      <c r="E18" s="307"/>
      <c r="F18" s="308"/>
      <c r="G18" s="308"/>
      <c r="H18" s="308"/>
      <c r="I18" s="307"/>
    </row>
    <row r="19" spans="1:9" s="269" customFormat="1" ht="13.8">
      <c r="A19" s="306">
        <v>11</v>
      </c>
      <c r="B19" s="307"/>
      <c r="C19" s="307"/>
      <c r="D19" s="307"/>
      <c r="E19" s="307"/>
      <c r="F19" s="308"/>
      <c r="G19" s="308"/>
      <c r="H19" s="308"/>
      <c r="I19" s="307"/>
    </row>
    <row r="20" spans="1:9" s="269" customFormat="1" ht="13.8">
      <c r="A20" s="306">
        <v>12</v>
      </c>
      <c r="B20" s="307"/>
      <c r="C20" s="307"/>
      <c r="D20" s="307"/>
      <c r="E20" s="307"/>
      <c r="F20" s="308"/>
      <c r="G20" s="308"/>
      <c r="H20" s="308"/>
      <c r="I20" s="307"/>
    </row>
    <row r="21" spans="1:9" s="269" customFormat="1" ht="13.8">
      <c r="A21" s="306">
        <v>13</v>
      </c>
      <c r="B21" s="307"/>
      <c r="C21" s="307"/>
      <c r="D21" s="307"/>
      <c r="E21" s="307"/>
      <c r="F21" s="308"/>
      <c r="G21" s="308"/>
      <c r="H21" s="308"/>
      <c r="I21" s="307"/>
    </row>
    <row r="22" spans="1:9" s="269" customFormat="1" ht="13.8">
      <c r="A22" s="306">
        <v>14</v>
      </c>
      <c r="B22" s="307"/>
      <c r="C22" s="307"/>
      <c r="D22" s="307"/>
      <c r="E22" s="307"/>
      <c r="F22" s="308"/>
      <c r="G22" s="308"/>
      <c r="H22" s="308"/>
      <c r="I22" s="307"/>
    </row>
    <row r="23" spans="1:9" s="269" customFormat="1" ht="13.8">
      <c r="A23" s="306">
        <v>15</v>
      </c>
      <c r="B23" s="307"/>
      <c r="C23" s="307"/>
      <c r="D23" s="307"/>
      <c r="E23" s="307"/>
      <c r="F23" s="308"/>
      <c r="G23" s="308"/>
      <c r="H23" s="308"/>
      <c r="I23" s="307"/>
    </row>
    <row r="24" spans="1:9" s="269" customFormat="1" ht="13.8">
      <c r="A24" s="306">
        <v>16</v>
      </c>
      <c r="B24" s="307"/>
      <c r="C24" s="307"/>
      <c r="D24" s="307"/>
      <c r="E24" s="307"/>
      <c r="F24" s="308"/>
      <c r="G24" s="308"/>
      <c r="H24" s="308"/>
      <c r="I24" s="307"/>
    </row>
    <row r="25" spans="1:9" s="269" customFormat="1" ht="13.8">
      <c r="A25" s="306">
        <v>17</v>
      </c>
      <c r="B25" s="307"/>
      <c r="C25" s="307"/>
      <c r="D25" s="307"/>
      <c r="E25" s="307"/>
      <c r="F25" s="308"/>
      <c r="G25" s="308"/>
      <c r="H25" s="308"/>
      <c r="I25" s="307"/>
    </row>
    <row r="26" spans="1:9" s="269" customFormat="1" ht="13.8">
      <c r="A26" s="306">
        <v>18</v>
      </c>
      <c r="B26" s="307"/>
      <c r="C26" s="307"/>
      <c r="D26" s="307"/>
      <c r="E26" s="307"/>
      <c r="F26" s="308"/>
      <c r="G26" s="308"/>
      <c r="H26" s="308"/>
      <c r="I26" s="307"/>
    </row>
    <row r="27" spans="1:9" s="269" customFormat="1" ht="13.8">
      <c r="A27" s="306" t="s">
        <v>258</v>
      </c>
      <c r="B27" s="307"/>
      <c r="C27" s="307"/>
      <c r="D27" s="307"/>
      <c r="E27" s="307"/>
      <c r="F27" s="308"/>
      <c r="G27" s="308"/>
      <c r="H27" s="308"/>
      <c r="I27" s="307"/>
    </row>
    <row r="28" spans="1:9">
      <c r="A28" s="309"/>
      <c r="B28" s="309"/>
      <c r="C28" s="309"/>
      <c r="D28" s="309"/>
      <c r="E28" s="309"/>
      <c r="F28" s="309"/>
      <c r="G28" s="309"/>
      <c r="H28" s="309"/>
      <c r="I28" s="309"/>
    </row>
    <row r="29" spans="1:9">
      <c r="A29" s="309"/>
      <c r="B29" s="309"/>
      <c r="C29" s="309"/>
      <c r="D29" s="309"/>
      <c r="E29" s="309"/>
      <c r="F29" s="309"/>
      <c r="G29" s="309"/>
      <c r="H29" s="309"/>
      <c r="I29" s="309"/>
    </row>
    <row r="30" spans="1:9" ht="13.8">
      <c r="A30" s="310"/>
      <c r="B30" s="309"/>
      <c r="C30" s="309"/>
      <c r="D30" s="309"/>
      <c r="E30" s="309"/>
      <c r="F30" s="309"/>
      <c r="G30" s="309"/>
      <c r="H30" s="309"/>
      <c r="I30" s="309"/>
    </row>
    <row r="31" spans="1:9" ht="13.8">
      <c r="A31" s="144"/>
      <c r="B31" s="146" t="s">
        <v>93</v>
      </c>
      <c r="C31" s="144"/>
      <c r="D31" s="144"/>
      <c r="E31" s="147"/>
      <c r="F31" s="144"/>
      <c r="G31" s="144"/>
      <c r="H31" s="144"/>
      <c r="I31" s="144"/>
    </row>
    <row r="32" spans="1:9" ht="13.8">
      <c r="A32" s="144"/>
      <c r="B32" s="144"/>
      <c r="C32" s="148"/>
      <c r="D32" s="144"/>
      <c r="F32" s="148"/>
      <c r="G32" s="311"/>
    </row>
    <row r="33" spans="2:6" ht="13.8">
      <c r="B33" s="144"/>
      <c r="C33" s="149" t="s">
        <v>248</v>
      </c>
      <c r="D33" s="144"/>
      <c r="F33" s="150" t="s">
        <v>253</v>
      </c>
    </row>
    <row r="34" spans="2:6" ht="13.8">
      <c r="B34" s="144"/>
      <c r="C34" s="151" t="s">
        <v>123</v>
      </c>
      <c r="D34" s="144"/>
      <c r="F34" s="144" t="s">
        <v>249</v>
      </c>
    </row>
    <row r="35" spans="2:6" ht="13.8">
      <c r="B35" s="144"/>
      <c r="C35" s="151"/>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view="pageBreakPreview" topLeftCell="A22" zoomScale="80" zoomScaleNormal="100" zoomScaleSheetLayoutView="80" workbookViewId="0">
      <selection activeCell="D36" sqref="D36"/>
    </sheetView>
  </sheetViews>
  <sheetFormatPr defaultColWidth="9.109375" defaultRowHeight="13.8"/>
  <cols>
    <col min="1" max="1" width="10" style="144" customWidth="1"/>
    <col min="2" max="2" width="19.5546875" style="642" customWidth="1"/>
    <col min="3" max="3" width="30" style="144" customWidth="1"/>
    <col min="4" max="4" width="29" style="144" customWidth="1"/>
    <col min="5" max="5" width="22.5546875" style="144" customWidth="1"/>
    <col min="6" max="6" width="20" style="144" customWidth="1"/>
    <col min="7" max="7" width="29.33203125" style="144" customWidth="1"/>
    <col min="8" max="8" width="27.109375" style="144" customWidth="1"/>
    <col min="9" max="9" width="26.44140625" style="144" customWidth="1"/>
    <col min="10" max="10" width="0.5546875" style="144" customWidth="1"/>
    <col min="11" max="16384" width="9.109375" style="144"/>
  </cols>
  <sheetData>
    <row r="1" spans="1:10">
      <c r="A1" s="747" t="s">
        <v>493</v>
      </c>
      <c r="B1" s="747"/>
      <c r="C1" s="747"/>
      <c r="D1" s="747"/>
      <c r="E1" s="71"/>
      <c r="F1" s="71"/>
      <c r="G1" s="71"/>
      <c r="H1" s="71"/>
      <c r="I1" s="264" t="s">
        <v>182</v>
      </c>
      <c r="J1" s="142"/>
    </row>
    <row r="2" spans="1:10">
      <c r="A2" s="71" t="s">
        <v>124</v>
      </c>
      <c r="B2" s="635"/>
      <c r="C2" s="71"/>
      <c r="D2" s="71"/>
      <c r="E2" s="71"/>
      <c r="F2" s="71"/>
      <c r="G2" s="71"/>
      <c r="H2" s="71"/>
      <c r="I2" s="143" t="str">
        <f>'ფორმა N1'!M2</f>
        <v>2021 წელი</v>
      </c>
      <c r="J2" s="142"/>
    </row>
    <row r="3" spans="1:10">
      <c r="A3" s="71"/>
      <c r="B3" s="635"/>
      <c r="C3" s="71"/>
      <c r="D3" s="71"/>
      <c r="E3" s="71"/>
      <c r="F3" s="71"/>
      <c r="G3" s="71"/>
      <c r="H3" s="71"/>
      <c r="I3" s="96"/>
      <c r="J3" s="142"/>
    </row>
    <row r="4" spans="1:10">
      <c r="A4" s="72" t="str">
        <f>'[3]ფორმა N2'!A4</f>
        <v>ანგარიშვალდებული პირის დასახელება:</v>
      </c>
      <c r="B4" s="635"/>
      <c r="C4" s="71"/>
      <c r="D4" s="71"/>
      <c r="E4" s="71"/>
      <c r="F4" s="71"/>
      <c r="G4" s="71"/>
      <c r="H4" s="71"/>
      <c r="I4" s="71"/>
      <c r="J4" s="98"/>
    </row>
    <row r="5" spans="1:10">
      <c r="A5" s="164" t="str">
        <f>'ფორმა N1'!D4</f>
        <v>მოქალაქეთა პოლიტიკური გაერთიანება "საქართველოსთვის"</v>
      </c>
      <c r="B5" s="636"/>
      <c r="C5" s="164"/>
      <c r="D5" s="164"/>
      <c r="E5" s="164"/>
      <c r="F5" s="164"/>
      <c r="G5" s="164"/>
      <c r="H5" s="164"/>
      <c r="I5" s="164"/>
      <c r="J5" s="150"/>
    </row>
    <row r="6" spans="1:10">
      <c r="A6" s="72"/>
      <c r="B6" s="635"/>
      <c r="C6" s="71"/>
      <c r="D6" s="71"/>
      <c r="E6" s="71"/>
      <c r="F6" s="71"/>
      <c r="G6" s="71"/>
      <c r="H6" s="71"/>
      <c r="I6" s="71"/>
      <c r="J6" s="98"/>
    </row>
    <row r="7" spans="1:10">
      <c r="A7" s="71"/>
      <c r="B7" s="635"/>
      <c r="C7" s="71"/>
      <c r="D7" s="71"/>
      <c r="E7" s="71"/>
      <c r="F7" s="71"/>
      <c r="G7" s="71"/>
      <c r="H7" s="71"/>
      <c r="I7" s="71"/>
      <c r="J7" s="99"/>
    </row>
    <row r="8" spans="1:10" ht="63.75" customHeight="1">
      <c r="A8" s="286" t="s">
        <v>64</v>
      </c>
      <c r="B8" s="637" t="s">
        <v>337</v>
      </c>
      <c r="C8" s="287" t="s">
        <v>374</v>
      </c>
      <c r="D8" s="287" t="s">
        <v>375</v>
      </c>
      <c r="E8" s="287" t="s">
        <v>338</v>
      </c>
      <c r="F8" s="287" t="s">
        <v>351</v>
      </c>
      <c r="G8" s="287" t="s">
        <v>352</v>
      </c>
      <c r="H8" s="287" t="s">
        <v>376</v>
      </c>
      <c r="I8" s="288" t="s">
        <v>353</v>
      </c>
      <c r="J8" s="99"/>
    </row>
    <row r="9" spans="1:10" ht="27.6">
      <c r="A9" s="289">
        <v>2</v>
      </c>
      <c r="B9" s="638">
        <v>44448</v>
      </c>
      <c r="C9" s="290" t="s">
        <v>1202</v>
      </c>
      <c r="D9" s="290">
        <v>404559517</v>
      </c>
      <c r="E9" s="620" t="s">
        <v>1203</v>
      </c>
      <c r="F9" s="621"/>
      <c r="G9" s="621">
        <v>213197</v>
      </c>
      <c r="H9" s="621">
        <v>15000</v>
      </c>
      <c r="I9" s="621">
        <v>198197</v>
      </c>
      <c r="J9" s="99"/>
    </row>
    <row r="10" spans="1:10">
      <c r="A10" s="289">
        <v>3</v>
      </c>
      <c r="B10" s="638">
        <v>44425</v>
      </c>
      <c r="C10" s="290" t="s">
        <v>1524</v>
      </c>
      <c r="D10" s="290">
        <v>204563873</v>
      </c>
      <c r="E10" s="620" t="s">
        <v>1525</v>
      </c>
      <c r="F10" s="621"/>
      <c r="G10" s="621">
        <v>54973</v>
      </c>
      <c r="H10" s="621">
        <v>72525</v>
      </c>
      <c r="I10" s="621">
        <v>5098</v>
      </c>
      <c r="J10" s="99"/>
    </row>
    <row r="11" spans="1:10" ht="18.600000000000001" customHeight="1">
      <c r="A11" s="289">
        <v>4</v>
      </c>
      <c r="B11" s="638">
        <v>44449</v>
      </c>
      <c r="C11" s="290" t="s">
        <v>1204</v>
      </c>
      <c r="D11" s="290">
        <v>204873388</v>
      </c>
      <c r="E11" s="620" t="s">
        <v>1526</v>
      </c>
      <c r="F11" s="621">
        <v>64576.71</v>
      </c>
      <c r="G11" s="621">
        <v>64576.71</v>
      </c>
      <c r="H11" s="621">
        <v>15570</v>
      </c>
      <c r="I11" s="621">
        <v>49006.71</v>
      </c>
      <c r="J11" s="99"/>
    </row>
    <row r="12" spans="1:10">
      <c r="A12" s="289">
        <v>5</v>
      </c>
      <c r="B12" s="638">
        <v>44431</v>
      </c>
      <c r="C12" s="290" t="s">
        <v>1527</v>
      </c>
      <c r="D12" s="290">
        <v>405071755</v>
      </c>
      <c r="E12" s="620" t="s">
        <v>1528</v>
      </c>
      <c r="F12" s="621"/>
      <c r="G12" s="621">
        <v>7256.8</v>
      </c>
      <c r="H12" s="621"/>
      <c r="I12" s="621">
        <v>4085</v>
      </c>
      <c r="J12" s="99"/>
    </row>
    <row r="13" spans="1:10">
      <c r="A13" s="289">
        <v>6</v>
      </c>
      <c r="B13" s="638">
        <v>44422</v>
      </c>
      <c r="C13" s="290" t="s">
        <v>1529</v>
      </c>
      <c r="D13" s="290">
        <v>245621288</v>
      </c>
      <c r="E13" s="620" t="s">
        <v>1525</v>
      </c>
      <c r="F13" s="621"/>
      <c r="G13" s="621">
        <v>3888.85</v>
      </c>
      <c r="H13" s="621"/>
      <c r="I13" s="621">
        <f>G13-H13</f>
        <v>3888.85</v>
      </c>
      <c r="J13" s="99"/>
    </row>
    <row r="14" spans="1:10" ht="27.6">
      <c r="A14" s="289">
        <v>7</v>
      </c>
      <c r="B14" s="638">
        <v>44459</v>
      </c>
      <c r="C14" s="290" t="s">
        <v>1530</v>
      </c>
      <c r="D14" s="290">
        <v>402064564</v>
      </c>
      <c r="E14" s="620" t="s">
        <v>1531</v>
      </c>
      <c r="F14" s="621"/>
      <c r="G14" s="621">
        <v>15079.6</v>
      </c>
      <c r="H14" s="621">
        <v>13655</v>
      </c>
      <c r="I14" s="621">
        <f t="shared" ref="I14:I22" si="0">G14-H14</f>
        <v>1424.6000000000004</v>
      </c>
      <c r="J14" s="99"/>
    </row>
    <row r="15" spans="1:10" ht="24" customHeight="1">
      <c r="A15" s="289">
        <v>8</v>
      </c>
      <c r="B15" s="639">
        <v>44459</v>
      </c>
      <c r="C15" s="290" t="s">
        <v>1532</v>
      </c>
      <c r="D15" s="290">
        <v>205263258</v>
      </c>
      <c r="E15" s="620" t="s">
        <v>1533</v>
      </c>
      <c r="F15" s="621"/>
      <c r="G15" s="621">
        <v>27564</v>
      </c>
      <c r="H15" s="621"/>
      <c r="I15" s="621">
        <f t="shared" si="0"/>
        <v>27564</v>
      </c>
      <c r="J15" s="99"/>
    </row>
    <row r="16" spans="1:10" ht="20.399999999999999" customHeight="1">
      <c r="A16" s="289">
        <v>9</v>
      </c>
      <c r="B16" s="638">
        <v>44461</v>
      </c>
      <c r="C16" s="290" t="s">
        <v>1534</v>
      </c>
      <c r="D16" s="290">
        <v>412681904</v>
      </c>
      <c r="E16" s="620" t="s">
        <v>1528</v>
      </c>
      <c r="F16" s="622"/>
      <c r="G16" s="621">
        <v>255</v>
      </c>
      <c r="H16" s="621"/>
      <c r="I16" s="621">
        <f t="shared" si="0"/>
        <v>255</v>
      </c>
      <c r="J16" s="99"/>
    </row>
    <row r="17" spans="1:10" ht="27.6">
      <c r="A17" s="289">
        <v>10</v>
      </c>
      <c r="B17" s="638">
        <v>44463</v>
      </c>
      <c r="C17" s="290" t="s">
        <v>1535</v>
      </c>
      <c r="D17" s="290">
        <v>208149859</v>
      </c>
      <c r="E17" s="620" t="s">
        <v>1203</v>
      </c>
      <c r="F17" s="622"/>
      <c r="G17" s="621">
        <v>15750</v>
      </c>
      <c r="H17" s="621">
        <v>8000</v>
      </c>
      <c r="I17" s="621">
        <f t="shared" si="0"/>
        <v>7750</v>
      </c>
      <c r="J17" s="99"/>
    </row>
    <row r="18" spans="1:10" ht="27.6">
      <c r="A18" s="289">
        <v>11</v>
      </c>
      <c r="B18" s="638">
        <v>44429</v>
      </c>
      <c r="C18" s="290" t="s">
        <v>1536</v>
      </c>
      <c r="D18" s="290">
        <v>404384395</v>
      </c>
      <c r="E18" s="620" t="s">
        <v>1223</v>
      </c>
      <c r="F18" s="621"/>
      <c r="G18" s="621">
        <v>18985</v>
      </c>
      <c r="H18" s="621">
        <v>10000</v>
      </c>
      <c r="I18" s="621">
        <f t="shared" si="0"/>
        <v>8985</v>
      </c>
      <c r="J18" s="99"/>
    </row>
    <row r="19" spans="1:10">
      <c r="A19" s="289">
        <v>12</v>
      </c>
      <c r="B19" s="638">
        <v>44453</v>
      </c>
      <c r="C19" s="290" t="s">
        <v>1537</v>
      </c>
      <c r="D19" s="290">
        <v>25001010652</v>
      </c>
      <c r="E19" s="620" t="s">
        <v>1525</v>
      </c>
      <c r="F19" s="622"/>
      <c r="G19" s="621">
        <v>400</v>
      </c>
      <c r="H19" s="621"/>
      <c r="I19" s="621">
        <f t="shared" si="0"/>
        <v>400</v>
      </c>
      <c r="J19" s="99"/>
    </row>
    <row r="20" spans="1:10">
      <c r="A20" s="289">
        <v>13</v>
      </c>
      <c r="B20" s="638">
        <v>44468</v>
      </c>
      <c r="C20" s="290" t="s">
        <v>1538</v>
      </c>
      <c r="D20" s="290">
        <v>60001140732</v>
      </c>
      <c r="E20" s="620" t="s">
        <v>1528</v>
      </c>
      <c r="F20" s="621"/>
      <c r="G20" s="621">
        <v>3000.5</v>
      </c>
      <c r="H20" s="621">
        <v>2250.5</v>
      </c>
      <c r="I20" s="621">
        <f t="shared" si="0"/>
        <v>750</v>
      </c>
      <c r="J20" s="99"/>
    </row>
    <row r="21" spans="1:10" ht="27.6">
      <c r="A21" s="289">
        <v>14</v>
      </c>
      <c r="B21" s="638">
        <v>44470</v>
      </c>
      <c r="C21" s="290" t="s">
        <v>1539</v>
      </c>
      <c r="D21" s="290">
        <v>61001026160</v>
      </c>
      <c r="E21" s="620" t="s">
        <v>1540</v>
      </c>
      <c r="F21" s="621"/>
      <c r="G21" s="621">
        <v>2408</v>
      </c>
      <c r="H21" s="621"/>
      <c r="I21" s="621">
        <f t="shared" si="0"/>
        <v>2408</v>
      </c>
      <c r="J21" s="99"/>
    </row>
    <row r="22" spans="1:10" ht="41.4">
      <c r="A22" s="289">
        <v>15</v>
      </c>
      <c r="B22" s="638">
        <v>44466</v>
      </c>
      <c r="C22" s="290" t="s">
        <v>1541</v>
      </c>
      <c r="D22" s="290">
        <v>204563640</v>
      </c>
      <c r="E22" s="620" t="s">
        <v>1542</v>
      </c>
      <c r="F22" s="621"/>
      <c r="G22" s="621">
        <v>110</v>
      </c>
      <c r="H22" s="621"/>
      <c r="I22" s="621">
        <f t="shared" si="0"/>
        <v>110</v>
      </c>
      <c r="J22" s="99"/>
    </row>
    <row r="23" spans="1:10">
      <c r="A23" s="289">
        <v>16</v>
      </c>
      <c r="B23" s="638">
        <v>44424</v>
      </c>
      <c r="C23" s="290" t="s">
        <v>1543</v>
      </c>
      <c r="D23" s="290">
        <v>424068378</v>
      </c>
      <c r="E23" s="620" t="s">
        <v>1525</v>
      </c>
      <c r="F23" s="621"/>
      <c r="G23" s="621">
        <v>5015</v>
      </c>
      <c r="H23" s="621">
        <v>4315</v>
      </c>
      <c r="I23" s="621">
        <v>350</v>
      </c>
      <c r="J23" s="99"/>
    </row>
    <row r="24" spans="1:10" ht="27.6">
      <c r="A24" s="289">
        <v>17</v>
      </c>
      <c r="B24" s="639">
        <v>44462</v>
      </c>
      <c r="C24" s="290" t="s">
        <v>1544</v>
      </c>
      <c r="D24" s="290">
        <v>205150655</v>
      </c>
      <c r="E24" s="620" t="s">
        <v>1545</v>
      </c>
      <c r="F24" s="621"/>
      <c r="G24" s="621">
        <v>213.6</v>
      </c>
      <c r="H24" s="621">
        <v>149.6</v>
      </c>
      <c r="I24" s="621">
        <v>64</v>
      </c>
      <c r="J24" s="99"/>
    </row>
    <row r="25" spans="1:10" ht="27.6">
      <c r="A25" s="289">
        <v>18</v>
      </c>
      <c r="B25" s="638">
        <v>44378</v>
      </c>
      <c r="C25" s="290" t="s">
        <v>1222</v>
      </c>
      <c r="D25" s="290">
        <v>205284789</v>
      </c>
      <c r="E25" s="620" t="s">
        <v>1223</v>
      </c>
      <c r="F25" s="621">
        <v>19637.48</v>
      </c>
      <c r="G25" s="621">
        <v>19637.48</v>
      </c>
      <c r="H25" s="621">
        <f>9086+7100</f>
        <v>16186</v>
      </c>
      <c r="I25" s="621">
        <f>F25-H25</f>
        <v>3451.4799999999996</v>
      </c>
      <c r="J25" s="99"/>
    </row>
    <row r="26" spans="1:10">
      <c r="A26" s="289">
        <v>19</v>
      </c>
      <c r="B26" s="638">
        <v>44440</v>
      </c>
      <c r="C26" s="292" t="s">
        <v>1546</v>
      </c>
      <c r="D26" s="292">
        <v>202395540</v>
      </c>
      <c r="E26" s="295" t="s">
        <v>1547</v>
      </c>
      <c r="F26" s="621">
        <v>3750</v>
      </c>
      <c r="G26" s="621">
        <v>3750</v>
      </c>
      <c r="H26" s="621"/>
      <c r="I26" s="621">
        <v>3750</v>
      </c>
      <c r="J26" s="99"/>
    </row>
    <row r="27" spans="1:10" ht="21.6">
      <c r="A27" s="289">
        <v>20</v>
      </c>
      <c r="B27" s="638">
        <v>44440</v>
      </c>
      <c r="C27" s="292" t="s">
        <v>1546</v>
      </c>
      <c r="D27" s="292">
        <v>202395540</v>
      </c>
      <c r="E27" s="625" t="s">
        <v>1548</v>
      </c>
      <c r="F27" s="621">
        <v>10800</v>
      </c>
      <c r="G27" s="621">
        <v>10800</v>
      </c>
      <c r="H27" s="621"/>
      <c r="I27" s="621">
        <v>10800</v>
      </c>
      <c r="J27" s="99"/>
    </row>
    <row r="28" spans="1:10">
      <c r="A28" s="289">
        <v>21</v>
      </c>
      <c r="B28" s="640">
        <v>44378</v>
      </c>
      <c r="C28" s="292" t="s">
        <v>1549</v>
      </c>
      <c r="D28" s="626" t="s">
        <v>1550</v>
      </c>
      <c r="E28" s="295" t="s">
        <v>1547</v>
      </c>
      <c r="F28" s="621">
        <v>9480.2999999999993</v>
      </c>
      <c r="G28" s="621">
        <v>9480.2999999999993</v>
      </c>
      <c r="H28" s="621">
        <v>3919.65</v>
      </c>
      <c r="I28" s="621">
        <v>5560.65</v>
      </c>
      <c r="J28" s="99"/>
    </row>
    <row r="29" spans="1:10">
      <c r="A29" s="289">
        <v>22</v>
      </c>
      <c r="B29" s="638">
        <v>44387</v>
      </c>
      <c r="C29" s="292" t="s">
        <v>1551</v>
      </c>
      <c r="D29" s="292">
        <v>35001083912</v>
      </c>
      <c r="E29" s="295" t="s">
        <v>1547</v>
      </c>
      <c r="F29" s="621">
        <v>4000</v>
      </c>
      <c r="G29" s="621">
        <v>8000</v>
      </c>
      <c r="H29" s="621">
        <v>4000</v>
      </c>
      <c r="I29" s="621">
        <v>4000</v>
      </c>
      <c r="J29" s="99"/>
    </row>
    <row r="30" spans="1:10" ht="41.4">
      <c r="A30" s="289">
        <v>23</v>
      </c>
      <c r="B30" s="638">
        <v>44440</v>
      </c>
      <c r="C30" s="627" t="s">
        <v>1198</v>
      </c>
      <c r="D30" s="292">
        <v>204558629</v>
      </c>
      <c r="E30" s="628" t="s">
        <v>1552</v>
      </c>
      <c r="F30" s="623">
        <v>50232.42</v>
      </c>
      <c r="G30" s="623">
        <v>50232.42</v>
      </c>
      <c r="H30" s="624">
        <v>31157</v>
      </c>
      <c r="I30" s="624">
        <v>19075.419999999998</v>
      </c>
      <c r="J30" s="99"/>
    </row>
    <row r="31" spans="1:10" ht="28.8">
      <c r="A31" s="289">
        <v>24</v>
      </c>
      <c r="B31" s="638">
        <v>44440</v>
      </c>
      <c r="C31" s="627" t="s">
        <v>1553</v>
      </c>
      <c r="D31" s="629">
        <v>204565069</v>
      </c>
      <c r="E31" s="630" t="s">
        <v>1554</v>
      </c>
      <c r="F31" s="631">
        <v>74473</v>
      </c>
      <c r="G31" s="624">
        <v>74473</v>
      </c>
      <c r="H31" s="624">
        <v>36830</v>
      </c>
      <c r="I31" s="621">
        <v>37643</v>
      </c>
      <c r="J31" s="99"/>
    </row>
    <row r="32" spans="1:10">
      <c r="A32" s="289">
        <v>25</v>
      </c>
      <c r="B32" s="638">
        <v>44440</v>
      </c>
      <c r="C32" s="627" t="s">
        <v>1555</v>
      </c>
      <c r="D32" s="629">
        <v>204876606</v>
      </c>
      <c r="E32" s="632" t="s">
        <v>1556</v>
      </c>
      <c r="F32" s="633">
        <v>680</v>
      </c>
      <c r="G32" s="621">
        <f>1020+1314.66</f>
        <v>2334.66</v>
      </c>
      <c r="H32" s="621">
        <f>510+510</f>
        <v>1020</v>
      </c>
      <c r="I32" s="621">
        <v>1314.66</v>
      </c>
      <c r="J32" s="99"/>
    </row>
    <row r="33" spans="1:12" ht="55.2">
      <c r="A33" s="289">
        <v>26</v>
      </c>
      <c r="B33" s="638">
        <v>44467</v>
      </c>
      <c r="C33" s="627" t="s">
        <v>1229</v>
      </c>
      <c r="D33" s="629">
        <v>404404122</v>
      </c>
      <c r="E33" s="632" t="s">
        <v>1557</v>
      </c>
      <c r="F33" s="631">
        <v>23149.69</v>
      </c>
      <c r="G33" s="623">
        <v>23149.69</v>
      </c>
      <c r="H33" s="624">
        <v>12207.65</v>
      </c>
      <c r="I33" s="621">
        <v>10942.44</v>
      </c>
      <c r="J33" s="99"/>
    </row>
    <row r="34" spans="1:12">
      <c r="A34" s="289">
        <v>27</v>
      </c>
      <c r="B34" s="638">
        <v>44377</v>
      </c>
      <c r="C34" s="627" t="s">
        <v>1558</v>
      </c>
      <c r="D34" s="629">
        <v>402028186</v>
      </c>
      <c r="E34" s="632" t="s">
        <v>1547</v>
      </c>
      <c r="F34" s="633">
        <v>8000</v>
      </c>
      <c r="G34" s="621">
        <v>48000</v>
      </c>
      <c r="H34" s="621">
        <v>24000</v>
      </c>
      <c r="I34" s="621">
        <v>24000</v>
      </c>
      <c r="J34" s="99"/>
    </row>
    <row r="35" spans="1:12">
      <c r="A35" s="289">
        <v>28</v>
      </c>
      <c r="B35" s="638">
        <v>44287</v>
      </c>
      <c r="C35" s="627" t="s">
        <v>1559</v>
      </c>
      <c r="D35" s="629">
        <v>202904651</v>
      </c>
      <c r="E35" s="632" t="s">
        <v>1547</v>
      </c>
      <c r="F35" s="633">
        <v>7900.25</v>
      </c>
      <c r="G35" s="644">
        <v>7900.25</v>
      </c>
      <c r="H35" s="621"/>
      <c r="I35" s="621">
        <v>7900.25</v>
      </c>
      <c r="J35" s="99"/>
    </row>
    <row r="36" spans="1:12" ht="27.6">
      <c r="A36" s="289">
        <v>29</v>
      </c>
      <c r="B36" s="638"/>
      <c r="C36" s="627" t="s">
        <v>1560</v>
      </c>
      <c r="D36" s="629">
        <v>404458840</v>
      </c>
      <c r="E36" s="632" t="s">
        <v>1561</v>
      </c>
      <c r="F36" s="633"/>
      <c r="G36" s="621">
        <f>25.94+0.4</f>
        <v>26.34</v>
      </c>
      <c r="H36" s="621"/>
      <c r="I36" s="621">
        <v>0.73</v>
      </c>
      <c r="J36" s="99"/>
    </row>
    <row r="37" spans="1:12" ht="41.4">
      <c r="A37" s="289">
        <v>30</v>
      </c>
      <c r="B37" s="638">
        <v>44471</v>
      </c>
      <c r="C37" s="627" t="s">
        <v>1563</v>
      </c>
      <c r="D37" s="629"/>
      <c r="E37" s="632"/>
      <c r="F37" s="631">
        <v>63234.69</v>
      </c>
      <c r="G37" s="624">
        <f>F37</f>
        <v>63234.69</v>
      </c>
      <c r="H37" s="621"/>
      <c r="I37" s="621">
        <f>G37</f>
        <v>63234.69</v>
      </c>
      <c r="J37" s="99"/>
    </row>
    <row r="38" spans="1:12">
      <c r="A38" s="289">
        <v>31</v>
      </c>
      <c r="B38" s="634">
        <v>101001000</v>
      </c>
      <c r="C38" s="627" t="s">
        <v>1562</v>
      </c>
      <c r="D38" s="629"/>
      <c r="E38" s="632" t="s">
        <v>1565</v>
      </c>
      <c r="F38" s="633"/>
      <c r="G38" s="621"/>
      <c r="H38" s="621"/>
      <c r="I38" s="621">
        <v>3.91</v>
      </c>
      <c r="J38" s="99"/>
    </row>
    <row r="39" spans="1:12">
      <c r="A39" s="289">
        <v>32</v>
      </c>
      <c r="B39" s="638"/>
      <c r="C39" s="292"/>
      <c r="D39" s="292"/>
      <c r="E39" s="293"/>
      <c r="F39" s="293"/>
      <c r="G39" s="293"/>
      <c r="H39" s="294"/>
      <c r="I39" s="291"/>
      <c r="J39" s="99"/>
    </row>
    <row r="40" spans="1:12">
      <c r="A40" s="289">
        <v>33</v>
      </c>
      <c r="B40" s="638"/>
      <c r="C40" s="292"/>
      <c r="D40" s="292"/>
      <c r="E40" s="293"/>
      <c r="F40" s="293"/>
      <c r="G40" s="293"/>
      <c r="H40" s="294"/>
      <c r="I40" s="291"/>
      <c r="J40" s="99"/>
    </row>
    <row r="41" spans="1:12">
      <c r="A41" s="289">
        <v>34</v>
      </c>
      <c r="B41" s="638"/>
      <c r="C41" s="292"/>
      <c r="D41" s="292"/>
      <c r="E41" s="293"/>
      <c r="F41" s="293"/>
      <c r="G41" s="293"/>
      <c r="H41" s="294"/>
      <c r="I41" s="291"/>
      <c r="J41" s="99"/>
    </row>
    <row r="42" spans="1:12">
      <c r="A42" s="289" t="s">
        <v>258</v>
      </c>
      <c r="B42" s="638"/>
      <c r="C42" s="292"/>
      <c r="D42" s="292"/>
      <c r="E42" s="293"/>
      <c r="F42" s="293"/>
      <c r="G42" s="295"/>
      <c r="H42" s="296" t="s">
        <v>473</v>
      </c>
      <c r="I42" s="297">
        <f>SUM(I9:I41)</f>
        <v>502013.38999999996</v>
      </c>
      <c r="J42" s="99"/>
    </row>
    <row r="44" spans="1:12">
      <c r="A44" s="748" t="s">
        <v>494</v>
      </c>
      <c r="B44" s="748"/>
      <c r="C44" s="748"/>
      <c r="D44" s="748"/>
      <c r="E44" s="748"/>
      <c r="F44" s="748"/>
      <c r="G44" s="748"/>
    </row>
    <row r="46" spans="1:12">
      <c r="B46" s="641" t="s">
        <v>93</v>
      </c>
      <c r="F46" s="147"/>
    </row>
    <row r="47" spans="1:12">
      <c r="F47" s="169"/>
      <c r="I47" s="169"/>
      <c r="J47" s="169"/>
      <c r="K47" s="169"/>
      <c r="L47" s="169"/>
    </row>
    <row r="48" spans="1:12">
      <c r="C48" s="148"/>
      <c r="F48" s="148"/>
      <c r="G48" s="148"/>
      <c r="H48" s="150"/>
      <c r="I48" s="298"/>
      <c r="J48" s="169"/>
      <c r="K48" s="169"/>
      <c r="L48" s="169"/>
    </row>
    <row r="49" spans="1:12">
      <c r="A49" s="169"/>
      <c r="C49" s="149" t="s">
        <v>248</v>
      </c>
      <c r="F49" s="150" t="s">
        <v>253</v>
      </c>
      <c r="G49" s="149"/>
      <c r="H49" s="149"/>
      <c r="I49" s="298"/>
      <c r="J49" s="169"/>
      <c r="K49" s="169"/>
      <c r="L49" s="169"/>
    </row>
    <row r="50" spans="1:12">
      <c r="A50" s="169"/>
      <c r="C50" s="151" t="s">
        <v>123</v>
      </c>
      <c r="F50" s="144" t="s">
        <v>249</v>
      </c>
      <c r="I50" s="169"/>
      <c r="J50" s="169"/>
      <c r="K50" s="169"/>
      <c r="L50" s="169"/>
    </row>
    <row r="51" spans="1:12" s="169" customFormat="1">
      <c r="B51" s="642"/>
      <c r="C51" s="151"/>
      <c r="G51" s="151"/>
      <c r="H51" s="151"/>
    </row>
    <row r="52" spans="1:12" s="169" customFormat="1" ht="13.2">
      <c r="B52" s="643"/>
    </row>
    <row r="53" spans="1:12" s="169" customFormat="1" ht="13.2">
      <c r="B53" s="643"/>
    </row>
    <row r="54" spans="1:12" s="169" customFormat="1" ht="13.2">
      <c r="B54" s="643"/>
    </row>
    <row r="55" spans="1:12" s="169" customFormat="1" ht="13.2">
      <c r="B55" s="643"/>
    </row>
  </sheetData>
  <mergeCells count="2">
    <mergeCell ref="A1:D1"/>
    <mergeCell ref="A44:G44"/>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42"/>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L20" sqref="L20"/>
    </sheetView>
  </sheetViews>
  <sheetFormatPr defaultColWidth="9.109375" defaultRowHeight="13.2"/>
  <cols>
    <col min="1" max="1" width="2.6640625" style="272" customWidth="1"/>
    <col min="2" max="2" width="11" style="272" customWidth="1"/>
    <col min="3" max="3" width="23.44140625" style="272" customWidth="1"/>
    <col min="4" max="4" width="13.33203125" style="272" customWidth="1"/>
    <col min="5" max="5" width="10.33203125" style="272" customWidth="1"/>
    <col min="6" max="6" width="11.5546875" style="272" customWidth="1"/>
    <col min="7" max="7" width="12.33203125" style="272" customWidth="1"/>
    <col min="8" max="8" width="16.88671875" style="272" customWidth="1"/>
    <col min="9" max="9" width="17.5546875" style="272" customWidth="1"/>
    <col min="10" max="11" width="12.44140625" style="272" customWidth="1"/>
    <col min="12" max="12" width="24.88671875" style="272" customWidth="1"/>
    <col min="13" max="13" width="18.5546875" style="272" customWidth="1"/>
    <col min="14" max="14" width="0.88671875" style="272" customWidth="1"/>
    <col min="15" max="16384" width="9.109375" style="272"/>
  </cols>
  <sheetData>
    <row r="1" spans="1:15" ht="15">
      <c r="A1" s="771" t="s">
        <v>472</v>
      </c>
      <c r="B1" s="771"/>
      <c r="C1" s="771"/>
      <c r="D1" s="771"/>
      <c r="E1" s="771"/>
      <c r="F1" s="771"/>
      <c r="G1" s="771"/>
      <c r="H1" s="271"/>
      <c r="I1" s="270"/>
      <c r="J1" s="194"/>
      <c r="K1" s="194"/>
      <c r="L1" s="264"/>
      <c r="M1" s="727" t="s">
        <v>94</v>
      </c>
      <c r="N1" s="727"/>
      <c r="O1" s="727"/>
    </row>
    <row r="2" spans="1:15" ht="13.8">
      <c r="A2" s="270" t="s">
        <v>292</v>
      </c>
      <c r="B2" s="271"/>
      <c r="C2" s="271"/>
      <c r="D2" s="273"/>
      <c r="E2" s="273"/>
      <c r="F2" s="273"/>
      <c r="G2" s="273"/>
      <c r="H2" s="273"/>
      <c r="I2" s="271"/>
      <c r="J2" s="271"/>
      <c r="K2" s="271"/>
      <c r="L2" s="271"/>
      <c r="M2" s="727"/>
      <c r="N2" s="727"/>
      <c r="O2" s="727"/>
    </row>
    <row r="3" spans="1:15">
      <c r="A3" s="270"/>
      <c r="B3" s="271"/>
      <c r="C3" s="271"/>
      <c r="D3" s="273"/>
      <c r="E3" s="273"/>
      <c r="F3" s="273"/>
      <c r="G3" s="273"/>
      <c r="H3" s="273"/>
      <c r="I3" s="271"/>
      <c r="J3" s="271"/>
      <c r="K3" s="271"/>
      <c r="L3" s="271"/>
      <c r="M3" s="271"/>
      <c r="N3" s="270"/>
    </row>
    <row r="4" spans="1:15" ht="13.8">
      <c r="A4" s="106" t="s">
        <v>254</v>
      </c>
      <c r="B4" s="271"/>
      <c r="C4" s="271"/>
      <c r="D4" s="274"/>
      <c r="E4" s="275"/>
      <c r="F4" s="274"/>
      <c r="G4" s="273"/>
      <c r="H4" s="273"/>
      <c r="I4" s="273"/>
      <c r="J4" s="273"/>
      <c r="K4" s="273"/>
      <c r="L4" s="271"/>
      <c r="M4" s="273"/>
      <c r="N4" s="270"/>
    </row>
    <row r="5" spans="1:15">
      <c r="A5" s="276" t="str">
        <f>'ფორმა N1'!D4</f>
        <v>მოქალაქეთა პოლიტიკური გაერთიანება "საქართველოსთვის"</v>
      </c>
      <c r="B5" s="276"/>
      <c r="C5" s="276"/>
      <c r="D5" s="276"/>
      <c r="E5" s="277"/>
      <c r="F5" s="277"/>
      <c r="G5" s="277"/>
      <c r="H5" s="277"/>
      <c r="I5" s="277"/>
      <c r="J5" s="277"/>
      <c r="K5" s="277"/>
      <c r="L5" s="277"/>
      <c r="M5" s="277"/>
      <c r="N5" s="270"/>
    </row>
    <row r="6" spans="1:15" ht="13.8" thickBot="1">
      <c r="A6" s="278"/>
      <c r="B6" s="278"/>
      <c r="C6" s="278"/>
      <c r="D6" s="278"/>
      <c r="E6" s="278"/>
      <c r="F6" s="278"/>
      <c r="G6" s="278"/>
      <c r="H6" s="278"/>
      <c r="I6" s="278"/>
      <c r="J6" s="278"/>
      <c r="K6" s="278"/>
      <c r="L6" s="278"/>
      <c r="M6" s="278"/>
      <c r="N6" s="270"/>
    </row>
    <row r="7" spans="1:15" ht="52.8">
      <c r="A7" s="251" t="s">
        <v>64</v>
      </c>
      <c r="B7" s="153" t="s">
        <v>365</v>
      </c>
      <c r="C7" s="153" t="s">
        <v>366</v>
      </c>
      <c r="D7" s="154" t="s">
        <v>367</v>
      </c>
      <c r="E7" s="154" t="s">
        <v>255</v>
      </c>
      <c r="F7" s="154" t="s">
        <v>457</v>
      </c>
      <c r="G7" s="154" t="s">
        <v>458</v>
      </c>
      <c r="H7" s="153" t="s">
        <v>368</v>
      </c>
      <c r="I7" s="153" t="s">
        <v>369</v>
      </c>
      <c r="J7" s="153" t="s">
        <v>459</v>
      </c>
      <c r="K7" s="154" t="s">
        <v>460</v>
      </c>
      <c r="L7" s="154" t="s">
        <v>491</v>
      </c>
      <c r="M7" s="154" t="s">
        <v>364</v>
      </c>
      <c r="N7" s="270"/>
    </row>
    <row r="8" spans="1:15">
      <c r="A8" s="152">
        <v>1</v>
      </c>
      <c r="B8" s="153">
        <v>2</v>
      </c>
      <c r="C8" s="153">
        <v>3</v>
      </c>
      <c r="D8" s="154">
        <v>4</v>
      </c>
      <c r="E8" s="154">
        <v>5</v>
      </c>
      <c r="F8" s="154">
        <v>6</v>
      </c>
      <c r="G8" s="154">
        <v>7</v>
      </c>
      <c r="H8" s="154">
        <v>8</v>
      </c>
      <c r="I8" s="154">
        <v>9</v>
      </c>
      <c r="J8" s="154">
        <v>10</v>
      </c>
      <c r="K8" s="154">
        <v>11</v>
      </c>
      <c r="L8" s="154">
        <v>12</v>
      </c>
      <c r="M8" s="154">
        <v>13</v>
      </c>
      <c r="N8" s="270"/>
    </row>
    <row r="9" spans="1:15" ht="14.4">
      <c r="A9" s="279">
        <v>1</v>
      </c>
      <c r="B9" s="280"/>
      <c r="C9" s="281"/>
      <c r="D9" s="279"/>
      <c r="E9" s="279"/>
      <c r="F9" s="279"/>
      <c r="G9" s="279"/>
      <c r="H9" s="279"/>
      <c r="I9" s="279"/>
      <c r="J9" s="279"/>
      <c r="K9" s="279"/>
      <c r="L9" s="279"/>
      <c r="M9" s="282" t="str">
        <f t="shared" ref="M9:M33" si="0">IF(ISBLANK(B9),"",$M$2)</f>
        <v/>
      </c>
      <c r="N9" s="270"/>
    </row>
    <row r="10" spans="1:15" ht="14.4">
      <c r="A10" s="279">
        <v>2</v>
      </c>
      <c r="B10" s="280"/>
      <c r="C10" s="281"/>
      <c r="D10" s="279"/>
      <c r="E10" s="279"/>
      <c r="F10" s="279"/>
      <c r="G10" s="279"/>
      <c r="H10" s="279"/>
      <c r="I10" s="279"/>
      <c r="J10" s="279"/>
      <c r="K10" s="279"/>
      <c r="L10" s="279"/>
      <c r="M10" s="282" t="str">
        <f t="shared" si="0"/>
        <v/>
      </c>
      <c r="N10" s="270"/>
    </row>
    <row r="11" spans="1:15" ht="14.4">
      <c r="A11" s="279">
        <v>3</v>
      </c>
      <c r="B11" s="280"/>
      <c r="C11" s="281"/>
      <c r="D11" s="279"/>
      <c r="E11" s="279"/>
      <c r="F11" s="279"/>
      <c r="G11" s="279"/>
      <c r="H11" s="279"/>
      <c r="I11" s="279"/>
      <c r="J11" s="279"/>
      <c r="K11" s="279"/>
      <c r="L11" s="279"/>
      <c r="M11" s="282" t="str">
        <f t="shared" si="0"/>
        <v/>
      </c>
      <c r="N11" s="270"/>
    </row>
    <row r="12" spans="1:15" ht="14.4">
      <c r="A12" s="279">
        <v>4</v>
      </c>
      <c r="B12" s="280"/>
      <c r="C12" s="281"/>
      <c r="D12" s="279"/>
      <c r="E12" s="279"/>
      <c r="F12" s="279"/>
      <c r="G12" s="279"/>
      <c r="H12" s="279"/>
      <c r="I12" s="279"/>
      <c r="J12" s="279"/>
      <c r="K12" s="279"/>
      <c r="L12" s="279"/>
      <c r="M12" s="282" t="str">
        <f t="shared" si="0"/>
        <v/>
      </c>
      <c r="N12" s="270"/>
    </row>
    <row r="13" spans="1:15" ht="14.4">
      <c r="A13" s="279">
        <v>5</v>
      </c>
      <c r="B13" s="280"/>
      <c r="C13" s="281"/>
      <c r="D13" s="279"/>
      <c r="E13" s="279"/>
      <c r="F13" s="279"/>
      <c r="G13" s="279"/>
      <c r="H13" s="279"/>
      <c r="I13" s="279"/>
      <c r="J13" s="279"/>
      <c r="K13" s="279"/>
      <c r="L13" s="279"/>
      <c r="M13" s="282" t="str">
        <f t="shared" si="0"/>
        <v/>
      </c>
      <c r="N13" s="270"/>
    </row>
    <row r="14" spans="1:15" ht="14.4">
      <c r="A14" s="279">
        <v>6</v>
      </c>
      <c r="B14" s="280"/>
      <c r="C14" s="281"/>
      <c r="D14" s="279"/>
      <c r="E14" s="279"/>
      <c r="F14" s="279"/>
      <c r="G14" s="279"/>
      <c r="H14" s="279"/>
      <c r="I14" s="279"/>
      <c r="J14" s="279"/>
      <c r="K14" s="279"/>
      <c r="L14" s="279"/>
      <c r="M14" s="282" t="str">
        <f t="shared" si="0"/>
        <v/>
      </c>
      <c r="N14" s="270"/>
    </row>
    <row r="15" spans="1:15" ht="14.4">
      <c r="A15" s="279">
        <v>7</v>
      </c>
      <c r="B15" s="280"/>
      <c r="C15" s="281"/>
      <c r="D15" s="279"/>
      <c r="E15" s="279"/>
      <c r="F15" s="279"/>
      <c r="G15" s="279"/>
      <c r="H15" s="279"/>
      <c r="I15" s="279"/>
      <c r="J15" s="279"/>
      <c r="K15" s="279"/>
      <c r="L15" s="279"/>
      <c r="M15" s="282" t="str">
        <f t="shared" si="0"/>
        <v/>
      </c>
      <c r="N15" s="270"/>
    </row>
    <row r="16" spans="1:15" ht="14.4">
      <c r="A16" s="279">
        <v>8</v>
      </c>
      <c r="B16" s="280"/>
      <c r="C16" s="281"/>
      <c r="D16" s="279"/>
      <c r="E16" s="279"/>
      <c r="F16" s="279"/>
      <c r="G16" s="279"/>
      <c r="H16" s="279"/>
      <c r="I16" s="279"/>
      <c r="J16" s="279"/>
      <c r="K16" s="279"/>
      <c r="L16" s="279"/>
      <c r="M16" s="282" t="str">
        <f t="shared" si="0"/>
        <v/>
      </c>
      <c r="N16" s="270"/>
    </row>
    <row r="17" spans="1:14" ht="14.4">
      <c r="A17" s="279">
        <v>9</v>
      </c>
      <c r="B17" s="280"/>
      <c r="C17" s="281"/>
      <c r="D17" s="279"/>
      <c r="E17" s="279"/>
      <c r="F17" s="279"/>
      <c r="G17" s="279"/>
      <c r="H17" s="279"/>
      <c r="I17" s="279"/>
      <c r="J17" s="279"/>
      <c r="K17" s="279"/>
      <c r="L17" s="279"/>
      <c r="M17" s="282" t="str">
        <f t="shared" si="0"/>
        <v/>
      </c>
      <c r="N17" s="270"/>
    </row>
    <row r="18" spans="1:14" ht="14.4">
      <c r="A18" s="279">
        <v>10</v>
      </c>
      <c r="B18" s="280"/>
      <c r="C18" s="281"/>
      <c r="D18" s="279"/>
      <c r="E18" s="279"/>
      <c r="F18" s="279"/>
      <c r="G18" s="279"/>
      <c r="H18" s="279"/>
      <c r="I18" s="279"/>
      <c r="J18" s="279"/>
      <c r="K18" s="279"/>
      <c r="L18" s="279"/>
      <c r="M18" s="282" t="str">
        <f t="shared" si="0"/>
        <v/>
      </c>
      <c r="N18" s="270"/>
    </row>
    <row r="19" spans="1:14" ht="14.4">
      <c r="A19" s="279">
        <v>11</v>
      </c>
      <c r="B19" s="280"/>
      <c r="C19" s="281"/>
      <c r="D19" s="279"/>
      <c r="E19" s="279"/>
      <c r="F19" s="279"/>
      <c r="G19" s="279"/>
      <c r="H19" s="279"/>
      <c r="I19" s="279"/>
      <c r="J19" s="279"/>
      <c r="K19" s="279"/>
      <c r="L19" s="279"/>
      <c r="M19" s="282" t="str">
        <f t="shared" si="0"/>
        <v/>
      </c>
      <c r="N19" s="270"/>
    </row>
    <row r="20" spans="1:14" ht="14.4">
      <c r="A20" s="279">
        <v>12</v>
      </c>
      <c r="B20" s="280"/>
      <c r="C20" s="281"/>
      <c r="D20" s="279"/>
      <c r="E20" s="279"/>
      <c r="F20" s="279"/>
      <c r="G20" s="279"/>
      <c r="H20" s="279"/>
      <c r="I20" s="279"/>
      <c r="J20" s="279"/>
      <c r="K20" s="279"/>
      <c r="L20" s="279"/>
      <c r="M20" s="282" t="str">
        <f t="shared" si="0"/>
        <v/>
      </c>
      <c r="N20" s="270"/>
    </row>
    <row r="21" spans="1:14" ht="14.4">
      <c r="A21" s="279">
        <v>13</v>
      </c>
      <c r="B21" s="280"/>
      <c r="C21" s="281"/>
      <c r="D21" s="279"/>
      <c r="E21" s="279"/>
      <c r="F21" s="279"/>
      <c r="G21" s="279"/>
      <c r="H21" s="279"/>
      <c r="I21" s="279"/>
      <c r="J21" s="279"/>
      <c r="K21" s="279"/>
      <c r="L21" s="279"/>
      <c r="M21" s="282" t="str">
        <f t="shared" si="0"/>
        <v/>
      </c>
      <c r="N21" s="270"/>
    </row>
    <row r="22" spans="1:14" ht="14.4">
      <c r="A22" s="279">
        <v>14</v>
      </c>
      <c r="B22" s="280"/>
      <c r="C22" s="281"/>
      <c r="D22" s="279"/>
      <c r="E22" s="279"/>
      <c r="F22" s="279"/>
      <c r="G22" s="279"/>
      <c r="H22" s="279"/>
      <c r="I22" s="279"/>
      <c r="J22" s="279"/>
      <c r="K22" s="279"/>
      <c r="L22" s="279"/>
      <c r="M22" s="282" t="str">
        <f t="shared" si="0"/>
        <v/>
      </c>
      <c r="N22" s="270"/>
    </row>
    <row r="23" spans="1:14" ht="14.4">
      <c r="A23" s="279">
        <v>15</v>
      </c>
      <c r="B23" s="280"/>
      <c r="C23" s="281"/>
      <c r="D23" s="279"/>
      <c r="E23" s="279"/>
      <c r="F23" s="279"/>
      <c r="G23" s="279"/>
      <c r="H23" s="279"/>
      <c r="I23" s="279"/>
      <c r="J23" s="279"/>
      <c r="K23" s="279"/>
      <c r="L23" s="279"/>
      <c r="M23" s="282" t="str">
        <f t="shared" si="0"/>
        <v/>
      </c>
      <c r="N23" s="270"/>
    </row>
    <row r="24" spans="1:14" ht="14.4">
      <c r="A24" s="279">
        <v>16</v>
      </c>
      <c r="B24" s="280"/>
      <c r="C24" s="281"/>
      <c r="D24" s="279"/>
      <c r="E24" s="279"/>
      <c r="F24" s="279"/>
      <c r="G24" s="279"/>
      <c r="H24" s="279"/>
      <c r="I24" s="279"/>
      <c r="J24" s="279"/>
      <c r="K24" s="279"/>
      <c r="L24" s="279"/>
      <c r="M24" s="282" t="str">
        <f t="shared" si="0"/>
        <v/>
      </c>
      <c r="N24" s="270"/>
    </row>
    <row r="25" spans="1:14" ht="14.4">
      <c r="A25" s="279">
        <v>17</v>
      </c>
      <c r="B25" s="280"/>
      <c r="C25" s="281"/>
      <c r="D25" s="279"/>
      <c r="E25" s="279"/>
      <c r="F25" s="279"/>
      <c r="G25" s="279"/>
      <c r="H25" s="279"/>
      <c r="I25" s="279"/>
      <c r="J25" s="279"/>
      <c r="K25" s="279"/>
      <c r="L25" s="279"/>
      <c r="M25" s="282" t="str">
        <f t="shared" si="0"/>
        <v/>
      </c>
      <c r="N25" s="270"/>
    </row>
    <row r="26" spans="1:14" ht="14.4">
      <c r="A26" s="279">
        <v>18</v>
      </c>
      <c r="B26" s="280"/>
      <c r="C26" s="281"/>
      <c r="D26" s="279"/>
      <c r="E26" s="279"/>
      <c r="F26" s="279"/>
      <c r="G26" s="279"/>
      <c r="H26" s="279"/>
      <c r="I26" s="279"/>
      <c r="J26" s="279"/>
      <c r="K26" s="279"/>
      <c r="L26" s="279"/>
      <c r="M26" s="282" t="str">
        <f t="shared" si="0"/>
        <v/>
      </c>
      <c r="N26" s="270"/>
    </row>
    <row r="27" spans="1:14" ht="14.4">
      <c r="A27" s="279">
        <v>19</v>
      </c>
      <c r="B27" s="280"/>
      <c r="C27" s="281"/>
      <c r="D27" s="279"/>
      <c r="E27" s="279"/>
      <c r="F27" s="279"/>
      <c r="G27" s="279"/>
      <c r="H27" s="279"/>
      <c r="I27" s="279"/>
      <c r="J27" s="279"/>
      <c r="K27" s="279"/>
      <c r="L27" s="279"/>
      <c r="M27" s="282" t="str">
        <f t="shared" si="0"/>
        <v/>
      </c>
      <c r="N27" s="270"/>
    </row>
    <row r="28" spans="1:14" ht="14.4">
      <c r="A28" s="279">
        <v>20</v>
      </c>
      <c r="B28" s="280"/>
      <c r="C28" s="281"/>
      <c r="D28" s="279"/>
      <c r="E28" s="279"/>
      <c r="F28" s="279"/>
      <c r="G28" s="279"/>
      <c r="H28" s="279"/>
      <c r="I28" s="279"/>
      <c r="J28" s="279"/>
      <c r="K28" s="279"/>
      <c r="L28" s="279"/>
      <c r="M28" s="282" t="str">
        <f t="shared" si="0"/>
        <v/>
      </c>
      <c r="N28" s="270"/>
    </row>
    <row r="29" spans="1:14" ht="14.4">
      <c r="A29" s="279">
        <v>21</v>
      </c>
      <c r="B29" s="280"/>
      <c r="C29" s="281"/>
      <c r="D29" s="279"/>
      <c r="E29" s="279"/>
      <c r="F29" s="279"/>
      <c r="G29" s="279"/>
      <c r="H29" s="279"/>
      <c r="I29" s="279"/>
      <c r="J29" s="279"/>
      <c r="K29" s="279"/>
      <c r="L29" s="279"/>
      <c r="M29" s="282" t="str">
        <f t="shared" si="0"/>
        <v/>
      </c>
      <c r="N29" s="270"/>
    </row>
    <row r="30" spans="1:14" ht="14.4">
      <c r="A30" s="279">
        <v>22</v>
      </c>
      <c r="B30" s="280"/>
      <c r="C30" s="281"/>
      <c r="D30" s="279"/>
      <c r="E30" s="279"/>
      <c r="F30" s="279"/>
      <c r="G30" s="279"/>
      <c r="H30" s="279"/>
      <c r="I30" s="279"/>
      <c r="J30" s="279"/>
      <c r="K30" s="279"/>
      <c r="L30" s="279"/>
      <c r="M30" s="282" t="str">
        <f t="shared" si="0"/>
        <v/>
      </c>
      <c r="N30" s="270"/>
    </row>
    <row r="31" spans="1:14" ht="14.4">
      <c r="A31" s="279">
        <v>23</v>
      </c>
      <c r="B31" s="280"/>
      <c r="C31" s="281"/>
      <c r="D31" s="279"/>
      <c r="E31" s="279"/>
      <c r="F31" s="279"/>
      <c r="G31" s="279"/>
      <c r="H31" s="279"/>
      <c r="I31" s="279"/>
      <c r="J31" s="279"/>
      <c r="K31" s="279"/>
      <c r="L31" s="279"/>
      <c r="M31" s="282" t="str">
        <f t="shared" si="0"/>
        <v/>
      </c>
      <c r="N31" s="270"/>
    </row>
    <row r="32" spans="1:14" ht="14.4">
      <c r="A32" s="279">
        <v>24</v>
      </c>
      <c r="B32" s="280"/>
      <c r="C32" s="281"/>
      <c r="D32" s="279"/>
      <c r="E32" s="279"/>
      <c r="F32" s="279"/>
      <c r="G32" s="279"/>
      <c r="H32" s="279"/>
      <c r="I32" s="279"/>
      <c r="J32" s="279"/>
      <c r="K32" s="279"/>
      <c r="L32" s="279"/>
      <c r="M32" s="282" t="str">
        <f t="shared" si="0"/>
        <v/>
      </c>
      <c r="N32" s="270"/>
    </row>
    <row r="33" spans="1:14" ht="14.4">
      <c r="A33" s="283" t="s">
        <v>258</v>
      </c>
      <c r="B33" s="280"/>
      <c r="C33" s="281"/>
      <c r="D33" s="279"/>
      <c r="E33" s="279"/>
      <c r="F33" s="279"/>
      <c r="G33" s="279"/>
      <c r="H33" s="279"/>
      <c r="I33" s="279"/>
      <c r="J33" s="279"/>
      <c r="K33" s="279"/>
      <c r="L33" s="279"/>
      <c r="M33" s="282" t="str">
        <f t="shared" si="0"/>
        <v/>
      </c>
      <c r="N33" s="270"/>
    </row>
    <row r="34" spans="1:14" s="284" customFormat="1"/>
    <row r="35" spans="1:14" ht="33.6" customHeight="1">
      <c r="A35" s="772" t="s">
        <v>492</v>
      </c>
      <c r="B35" s="773"/>
      <c r="C35" s="773"/>
      <c r="D35" s="773"/>
      <c r="E35" s="773"/>
      <c r="F35" s="773"/>
      <c r="G35" s="773"/>
      <c r="H35" s="773"/>
      <c r="I35" s="773"/>
      <c r="J35" s="773"/>
      <c r="K35" s="773"/>
      <c r="L35" s="773"/>
      <c r="M35" s="773"/>
    </row>
    <row r="36" spans="1:14" ht="19.2" customHeight="1">
      <c r="A36" s="774" t="s">
        <v>484</v>
      </c>
      <c r="B36" s="774"/>
      <c r="C36" s="774"/>
      <c r="D36" s="774"/>
      <c r="E36" s="774"/>
      <c r="F36" s="774"/>
      <c r="G36" s="774"/>
      <c r="H36" s="774"/>
      <c r="I36" s="774"/>
      <c r="J36" s="774"/>
      <c r="K36" s="774"/>
      <c r="L36" s="774"/>
      <c r="M36" s="774"/>
    </row>
    <row r="37" spans="1:14" s="20" customFormat="1" ht="13.8">
      <c r="B37" s="155" t="s">
        <v>93</v>
      </c>
    </row>
    <row r="38" spans="1:14" s="20" customFormat="1" ht="13.8">
      <c r="B38" s="155"/>
    </row>
    <row r="39" spans="1:14" s="20" customFormat="1" ht="13.8">
      <c r="C39" s="157"/>
      <c r="D39" s="156"/>
      <c r="E39" s="156"/>
      <c r="H39" s="157"/>
      <c r="I39" s="157"/>
      <c r="J39" s="156"/>
      <c r="K39" s="156"/>
      <c r="L39" s="156"/>
    </row>
    <row r="40" spans="1:14" s="20" customFormat="1" ht="13.8">
      <c r="C40" s="158" t="s">
        <v>248</v>
      </c>
      <c r="D40" s="156"/>
      <c r="E40" s="156"/>
      <c r="H40" s="155" t="s">
        <v>294</v>
      </c>
      <c r="M40" s="156"/>
    </row>
    <row r="41" spans="1:14" s="20" customFormat="1" ht="13.8">
      <c r="C41" s="158" t="s">
        <v>123</v>
      </c>
      <c r="D41" s="156"/>
      <c r="E41" s="156"/>
      <c r="H41" s="159" t="s">
        <v>249</v>
      </c>
      <c r="M41" s="156"/>
    </row>
    <row r="42" spans="1:14" ht="13.8">
      <c r="C42" s="158"/>
      <c r="F42" s="159"/>
      <c r="J42" s="285"/>
      <c r="K42" s="285"/>
      <c r="L42" s="285"/>
      <c r="M42" s="285"/>
    </row>
    <row r="43" spans="1:14" ht="13.8">
      <c r="C43" s="158"/>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topLeftCell="A5" zoomScaleNormal="100" zoomScaleSheetLayoutView="100" workbookViewId="0">
      <selection activeCell="C20" sqref="C20"/>
    </sheetView>
  </sheetViews>
  <sheetFormatPr defaultColWidth="9.109375" defaultRowHeight="13.2"/>
  <cols>
    <col min="1" max="1" width="7.33203125" style="160" customWidth="1"/>
    <col min="2" max="2" width="57.33203125" style="160" customWidth="1"/>
    <col min="3" max="3" width="24.109375" style="160" customWidth="1"/>
    <col min="4" max="16384" width="9.109375" style="160"/>
  </cols>
  <sheetData>
    <row r="1" spans="1:3" s="6" customFormat="1" ht="18.75" customHeight="1">
      <c r="A1" s="775" t="s">
        <v>474</v>
      </c>
      <c r="B1" s="775"/>
      <c r="C1" s="225" t="s">
        <v>94</v>
      </c>
    </row>
    <row r="2" spans="1:3" s="6" customFormat="1" ht="13.8">
      <c r="A2" s="775"/>
      <c r="B2" s="775"/>
      <c r="C2" s="222" t="str">
        <f>'ფორმა N1'!M2</f>
        <v>2021 წელი</v>
      </c>
    </row>
    <row r="3" spans="1:3" s="6" customFormat="1" ht="13.8">
      <c r="A3" s="226" t="s">
        <v>124</v>
      </c>
      <c r="B3" s="223"/>
      <c r="C3" s="224"/>
    </row>
    <row r="4" spans="1:3" s="6" customFormat="1" ht="13.8">
      <c r="A4" s="106"/>
      <c r="B4" s="223"/>
      <c r="C4" s="224"/>
    </row>
    <row r="5" spans="1:3" s="20" customFormat="1" ht="13.8">
      <c r="A5" s="776" t="s">
        <v>254</v>
      </c>
      <c r="B5" s="776"/>
      <c r="C5" s="106"/>
    </row>
    <row r="6" spans="1:3" s="20" customFormat="1" ht="13.8">
      <c r="A6" s="266" t="str">
        <f>'ფორმა N1'!D4</f>
        <v>მოქალაქეთა პოლიტიკური გაერთიანება "საქართველოსთვის"</v>
      </c>
      <c r="B6" s="266"/>
      <c r="C6" s="106"/>
    </row>
    <row r="7" spans="1:3">
      <c r="A7" s="227"/>
      <c r="B7" s="227"/>
      <c r="C7" s="227"/>
    </row>
    <row r="8" spans="1:3">
      <c r="A8" s="227"/>
      <c r="B8" s="227"/>
      <c r="C8" s="227"/>
    </row>
    <row r="9" spans="1:3" ht="30" customHeight="1">
      <c r="A9" s="228" t="s">
        <v>64</v>
      </c>
      <c r="B9" s="228" t="s">
        <v>11</v>
      </c>
      <c r="C9" s="229" t="s">
        <v>9</v>
      </c>
    </row>
    <row r="10" spans="1:3" ht="13.8">
      <c r="A10" s="230">
        <v>1</v>
      </c>
      <c r="B10" s="231" t="s">
        <v>57</v>
      </c>
      <c r="C10" s="232">
        <f>'ფორმა N4'!D11+'ფორმა N5'!D9</f>
        <v>1290465.9110000001</v>
      </c>
    </row>
    <row r="11" spans="1:3" ht="13.8">
      <c r="A11" s="233">
        <v>1.1000000000000001</v>
      </c>
      <c r="B11" s="231" t="s">
        <v>418</v>
      </c>
      <c r="C11" s="234">
        <f>'ფორმა N4'!D39+'ფორმა N5'!D37</f>
        <v>746892.86</v>
      </c>
    </row>
    <row r="12" spans="1:3" ht="13.8">
      <c r="A12" s="235" t="s">
        <v>30</v>
      </c>
      <c r="B12" s="231" t="s">
        <v>419</v>
      </c>
      <c r="C12" s="234">
        <f>'ფორმა N4'!D40+'ფორმა N5'!D38</f>
        <v>0</v>
      </c>
    </row>
    <row r="13" spans="1:3" ht="13.8">
      <c r="A13" s="233">
        <v>1.2</v>
      </c>
      <c r="B13" s="231" t="s">
        <v>58</v>
      </c>
      <c r="C13" s="234">
        <f>'ფორმა N4'!D12+'ფორმა N5'!D10</f>
        <v>5010.2</v>
      </c>
    </row>
    <row r="14" spans="1:3" ht="13.8">
      <c r="A14" s="233">
        <v>1.3</v>
      </c>
      <c r="B14" s="231" t="s">
        <v>413</v>
      </c>
      <c r="C14" s="234">
        <f>'ფორმა N4'!D17+'ფორმა N5'!D15</f>
        <v>0</v>
      </c>
    </row>
    <row r="15" spans="1:3" ht="13.8">
      <c r="A15" s="777"/>
      <c r="B15" s="777"/>
      <c r="C15" s="777"/>
    </row>
    <row r="16" spans="1:3" ht="30" customHeight="1">
      <c r="A16" s="228" t="s">
        <v>64</v>
      </c>
      <c r="B16" s="228" t="s">
        <v>230</v>
      </c>
      <c r="C16" s="229" t="s">
        <v>67</v>
      </c>
    </row>
    <row r="17" spans="1:4" ht="13.8">
      <c r="A17" s="230">
        <v>2</v>
      </c>
      <c r="B17" s="231" t="s">
        <v>420</v>
      </c>
      <c r="C17" s="236">
        <f>'ფორმა N2'!D9+'ფორმა N3'!D9</f>
        <v>1290492.2</v>
      </c>
    </row>
    <row r="18" spans="1:4" ht="13.8">
      <c r="A18" s="237">
        <v>2.1</v>
      </c>
      <c r="B18" s="231" t="s">
        <v>421</v>
      </c>
      <c r="C18" s="231">
        <f>'ფორმა N2'!D17+'ფორმა N3'!D17</f>
        <v>0</v>
      </c>
    </row>
    <row r="19" spans="1:4" ht="13.8">
      <c r="A19" s="237">
        <v>2.2000000000000002</v>
      </c>
      <c r="B19" s="231" t="s">
        <v>422</v>
      </c>
      <c r="C19" s="231">
        <f>'ფორმა N2'!D18+'ფორმა N3'!D18</f>
        <v>0</v>
      </c>
    </row>
    <row r="20" spans="1:4" ht="13.8">
      <c r="A20" s="237">
        <v>2.2999999999999998</v>
      </c>
      <c r="B20" s="231" t="s">
        <v>423</v>
      </c>
      <c r="C20" s="238">
        <f>SUM(C21:C25)</f>
        <v>1602695.23</v>
      </c>
    </row>
    <row r="21" spans="1:4" ht="13.8">
      <c r="A21" s="235" t="s">
        <v>424</v>
      </c>
      <c r="B21" s="239" t="s">
        <v>425</v>
      </c>
      <c r="C21" s="231">
        <f>'ფორმა N2'!D13+'ფორმა N3'!D13</f>
        <v>1279258.73</v>
      </c>
    </row>
    <row r="22" spans="1:4" ht="13.8">
      <c r="A22" s="235" t="s">
        <v>426</v>
      </c>
      <c r="B22" s="239" t="s">
        <v>427</v>
      </c>
      <c r="C22" s="231">
        <f>'ფორმა N2'!C27+'ფორმა N3'!C27</f>
        <v>291336.5</v>
      </c>
    </row>
    <row r="23" spans="1:4" ht="13.8">
      <c r="A23" s="235" t="s">
        <v>428</v>
      </c>
      <c r="B23" s="239" t="s">
        <v>429</v>
      </c>
      <c r="C23" s="231">
        <f>'ფორმა N2'!D14+'ფორმა N3'!D14</f>
        <v>10000</v>
      </c>
    </row>
    <row r="24" spans="1:4" ht="13.8">
      <c r="A24" s="235" t="s">
        <v>430</v>
      </c>
      <c r="B24" s="239" t="s">
        <v>431</v>
      </c>
      <c r="C24" s="231">
        <f>'ფორმა N2'!C31+'ფორმა N3'!C31</f>
        <v>22100</v>
      </c>
    </row>
    <row r="25" spans="1:4" ht="13.8">
      <c r="A25" s="235" t="s">
        <v>432</v>
      </c>
      <c r="B25" s="239" t="s">
        <v>433</v>
      </c>
      <c r="C25" s="231">
        <f>'ფორმა N2'!D11+'ფორმა N3'!D11</f>
        <v>0</v>
      </c>
    </row>
    <row r="26" spans="1:4" ht="13.8">
      <c r="A26" s="240"/>
      <c r="B26" s="241"/>
      <c r="C26" s="242"/>
    </row>
    <row r="27" spans="1:4" ht="13.8">
      <c r="A27" s="240"/>
      <c r="B27" s="241"/>
      <c r="C27" s="242"/>
    </row>
    <row r="28" spans="1:4" ht="13.8">
      <c r="A28" s="20"/>
      <c r="B28" s="20"/>
      <c r="C28" s="20"/>
      <c r="D28" s="220"/>
    </row>
    <row r="29" spans="1:4" ht="13.8">
      <c r="A29" s="155" t="s">
        <v>93</v>
      </c>
      <c r="B29" s="20"/>
      <c r="C29" s="20"/>
      <c r="D29" s="220"/>
    </row>
    <row r="30" spans="1:4" ht="13.8">
      <c r="A30" s="20"/>
      <c r="B30" s="20"/>
      <c r="C30" s="20"/>
      <c r="D30" s="220"/>
    </row>
    <row r="31" spans="1:4" ht="13.8">
      <c r="A31" s="20"/>
      <c r="B31" s="20"/>
      <c r="C31" s="20"/>
      <c r="D31" s="219"/>
    </row>
    <row r="32" spans="1:4" ht="13.8">
      <c r="B32" s="155" t="s">
        <v>251</v>
      </c>
      <c r="C32" s="20"/>
      <c r="D32" s="219"/>
    </row>
    <row r="33" spans="2:4" ht="13.8">
      <c r="B33" s="20" t="s">
        <v>250</v>
      </c>
      <c r="C33" s="20"/>
      <c r="D33" s="219"/>
    </row>
    <row r="34" spans="2:4">
      <c r="B34" s="243" t="s">
        <v>123</v>
      </c>
      <c r="D34" s="244"/>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3.2"/>
  <cols>
    <col min="3" max="3" width="74.5546875" bestFit="1" customWidth="1"/>
    <col min="5" max="5" width="29" bestFit="1" customWidth="1"/>
  </cols>
  <sheetData>
    <row r="1" spans="1:7">
      <c r="A1" t="s">
        <v>203</v>
      </c>
      <c r="C1" t="s">
        <v>183</v>
      </c>
      <c r="E1" t="s">
        <v>208</v>
      </c>
      <c r="G1" t="s">
        <v>217</v>
      </c>
    </row>
    <row r="2" spans="1:7" ht="13.8">
      <c r="A2" s="57">
        <v>40907</v>
      </c>
      <c r="C2" t="s">
        <v>184</v>
      </c>
      <c r="E2" t="s">
        <v>212</v>
      </c>
      <c r="G2" s="58" t="s">
        <v>218</v>
      </c>
    </row>
    <row r="3" spans="1:7" ht="13.8">
      <c r="A3" s="57">
        <v>40908</v>
      </c>
      <c r="C3" t="s">
        <v>185</v>
      </c>
      <c r="E3" t="s">
        <v>213</v>
      </c>
      <c r="G3" s="58" t="s">
        <v>219</v>
      </c>
    </row>
    <row r="4" spans="1:7" ht="13.8">
      <c r="A4" s="57">
        <v>40909</v>
      </c>
      <c r="C4" t="s">
        <v>186</v>
      </c>
      <c r="E4" t="s">
        <v>214</v>
      </c>
      <c r="G4" s="58" t="s">
        <v>220</v>
      </c>
    </row>
    <row r="5" spans="1:7">
      <c r="A5" s="57">
        <v>40910</v>
      </c>
      <c r="C5" t="s">
        <v>187</v>
      </c>
      <c r="E5" t="s">
        <v>215</v>
      </c>
    </row>
    <row r="6" spans="1:7">
      <c r="A6" s="57">
        <v>40911</v>
      </c>
      <c r="C6" t="s">
        <v>188</v>
      </c>
    </row>
    <row r="7" spans="1:7">
      <c r="A7" s="57">
        <v>40912</v>
      </c>
      <c r="C7" t="s">
        <v>189</v>
      </c>
    </row>
    <row r="8" spans="1:7">
      <c r="A8" s="57">
        <v>40913</v>
      </c>
      <c r="C8" t="s">
        <v>190</v>
      </c>
    </row>
    <row r="9" spans="1:7">
      <c r="A9" s="57">
        <v>40914</v>
      </c>
      <c r="C9" t="s">
        <v>191</v>
      </c>
    </row>
    <row r="10" spans="1:7">
      <c r="A10" s="57">
        <v>40915</v>
      </c>
      <c r="C10" t="s">
        <v>192</v>
      </c>
    </row>
    <row r="11" spans="1:7">
      <c r="A11" s="57">
        <v>40916</v>
      </c>
      <c r="C11" t="s">
        <v>193</v>
      </c>
    </row>
    <row r="12" spans="1:7">
      <c r="A12" s="57">
        <v>40917</v>
      </c>
      <c r="C12" t="s">
        <v>194</v>
      </c>
    </row>
    <row r="13" spans="1:7">
      <c r="A13" s="57">
        <v>40918</v>
      </c>
      <c r="C13" t="s">
        <v>195</v>
      </c>
    </row>
    <row r="14" spans="1:7">
      <c r="A14" s="57">
        <v>40919</v>
      </c>
      <c r="C14" t="s">
        <v>196</v>
      </c>
    </row>
    <row r="15" spans="1:7">
      <c r="A15" s="57">
        <v>40920</v>
      </c>
      <c r="C15" t="s">
        <v>197</v>
      </c>
    </row>
    <row r="16" spans="1:7">
      <c r="A16" s="57">
        <v>40921</v>
      </c>
      <c r="C16" t="s">
        <v>198</v>
      </c>
    </row>
    <row r="17" spans="1:3">
      <c r="A17" s="57">
        <v>40922</v>
      </c>
      <c r="C17" t="s">
        <v>199</v>
      </c>
    </row>
    <row r="18" spans="1:3">
      <c r="A18" s="57">
        <v>40923</v>
      </c>
      <c r="C18" t="s">
        <v>200</v>
      </c>
    </row>
    <row r="19" spans="1:3">
      <c r="A19" s="57">
        <v>40924</v>
      </c>
      <c r="C19" t="s">
        <v>201</v>
      </c>
    </row>
    <row r="20" spans="1:3">
      <c r="A20" s="57">
        <v>40925</v>
      </c>
      <c r="C20" t="s">
        <v>202</v>
      </c>
    </row>
    <row r="21" spans="1:3">
      <c r="A21" s="57">
        <v>40926</v>
      </c>
    </row>
    <row r="22" spans="1:3">
      <c r="A22" s="57">
        <v>40927</v>
      </c>
    </row>
    <row r="23" spans="1:3">
      <c r="A23" s="57">
        <v>40928</v>
      </c>
    </row>
    <row r="24" spans="1:3">
      <c r="A24" s="57">
        <v>40929</v>
      </c>
    </row>
    <row r="25" spans="1:3">
      <c r="A25" s="57">
        <v>40930</v>
      </c>
    </row>
    <row r="26" spans="1:3">
      <c r="A26" s="57">
        <v>40931</v>
      </c>
    </row>
    <row r="27" spans="1:3">
      <c r="A27" s="57">
        <v>40932</v>
      </c>
    </row>
    <row r="28" spans="1:3">
      <c r="A28" s="57">
        <v>40933</v>
      </c>
    </row>
    <row r="29" spans="1:3">
      <c r="A29" s="57">
        <v>40934</v>
      </c>
    </row>
    <row r="30" spans="1:3">
      <c r="A30" s="57">
        <v>40935</v>
      </c>
    </row>
    <row r="31" spans="1:3">
      <c r="A31" s="57">
        <v>40936</v>
      </c>
    </row>
    <row r="32" spans="1:3">
      <c r="A32" s="57">
        <v>40937</v>
      </c>
    </row>
    <row r="33" spans="1:1">
      <c r="A33" s="57">
        <v>40938</v>
      </c>
    </row>
    <row r="34" spans="1:1">
      <c r="A34" s="57">
        <v>40939</v>
      </c>
    </row>
    <row r="35" spans="1:1">
      <c r="A35" s="57">
        <v>40941</v>
      </c>
    </row>
    <row r="36" spans="1:1">
      <c r="A36" s="57">
        <v>40942</v>
      </c>
    </row>
    <row r="37" spans="1:1">
      <c r="A37" s="57">
        <v>40943</v>
      </c>
    </row>
    <row r="38" spans="1:1">
      <c r="A38" s="57">
        <v>40944</v>
      </c>
    </row>
    <row r="39" spans="1:1">
      <c r="A39" s="57">
        <v>40945</v>
      </c>
    </row>
    <row r="40" spans="1:1">
      <c r="A40" s="57">
        <v>40946</v>
      </c>
    </row>
    <row r="41" spans="1:1">
      <c r="A41" s="57">
        <v>40947</v>
      </c>
    </row>
    <row r="42" spans="1:1">
      <c r="A42" s="57">
        <v>40948</v>
      </c>
    </row>
    <row r="43" spans="1:1">
      <c r="A43" s="57">
        <v>40949</v>
      </c>
    </row>
    <row r="44" spans="1:1">
      <c r="A44" s="57">
        <v>40950</v>
      </c>
    </row>
    <row r="45" spans="1:1">
      <c r="A45" s="57">
        <v>40951</v>
      </c>
    </row>
    <row r="46" spans="1:1">
      <c r="A46" s="57">
        <v>40952</v>
      </c>
    </row>
    <row r="47" spans="1:1">
      <c r="A47" s="57">
        <v>40953</v>
      </c>
    </row>
    <row r="48" spans="1:1">
      <c r="A48" s="57">
        <v>40954</v>
      </c>
    </row>
    <row r="49" spans="1:1">
      <c r="A49" s="57">
        <v>40955</v>
      </c>
    </row>
    <row r="50" spans="1:1">
      <c r="A50" s="57">
        <v>40956</v>
      </c>
    </row>
    <row r="51" spans="1:1">
      <c r="A51" s="57">
        <v>40957</v>
      </c>
    </row>
    <row r="52" spans="1:1">
      <c r="A52" s="57">
        <v>40958</v>
      </c>
    </row>
    <row r="53" spans="1:1">
      <c r="A53" s="57">
        <v>40959</v>
      </c>
    </row>
    <row r="54" spans="1:1">
      <c r="A54" s="57">
        <v>40960</v>
      </c>
    </row>
    <row r="55" spans="1:1">
      <c r="A55" s="57">
        <v>40961</v>
      </c>
    </row>
    <row r="56" spans="1:1">
      <c r="A56" s="57">
        <v>40962</v>
      </c>
    </row>
    <row r="57" spans="1:1">
      <c r="A57" s="57">
        <v>40963</v>
      </c>
    </row>
    <row r="58" spans="1:1">
      <c r="A58" s="57">
        <v>40964</v>
      </c>
    </row>
    <row r="59" spans="1:1">
      <c r="A59" s="57">
        <v>40965</v>
      </c>
    </row>
    <row r="60" spans="1:1">
      <c r="A60" s="57">
        <v>40966</v>
      </c>
    </row>
    <row r="61" spans="1:1">
      <c r="A61" s="57">
        <v>40967</v>
      </c>
    </row>
    <row r="62" spans="1:1">
      <c r="A62" s="57">
        <v>40968</v>
      </c>
    </row>
    <row r="63" spans="1:1">
      <c r="A63" s="57">
        <v>40969</v>
      </c>
    </row>
    <row r="64" spans="1:1">
      <c r="A64" s="57">
        <v>40970</v>
      </c>
    </row>
    <row r="65" spans="1:1">
      <c r="A65" s="57">
        <v>40971</v>
      </c>
    </row>
    <row r="66" spans="1:1">
      <c r="A66" s="57">
        <v>40972</v>
      </c>
    </row>
    <row r="67" spans="1:1">
      <c r="A67" s="57">
        <v>40973</v>
      </c>
    </row>
    <row r="68" spans="1:1">
      <c r="A68" s="57">
        <v>40974</v>
      </c>
    </row>
    <row r="69" spans="1:1">
      <c r="A69" s="57">
        <v>40975</v>
      </c>
    </row>
    <row r="70" spans="1:1">
      <c r="A70" s="57">
        <v>40976</v>
      </c>
    </row>
    <row r="71" spans="1:1">
      <c r="A71" s="57">
        <v>40977</v>
      </c>
    </row>
    <row r="72" spans="1:1">
      <c r="A72" s="57">
        <v>40978</v>
      </c>
    </row>
    <row r="73" spans="1:1">
      <c r="A73" s="57">
        <v>40979</v>
      </c>
    </row>
    <row r="74" spans="1:1">
      <c r="A74" s="57">
        <v>40980</v>
      </c>
    </row>
    <row r="75" spans="1:1">
      <c r="A75" s="57">
        <v>40981</v>
      </c>
    </row>
    <row r="76" spans="1:1">
      <c r="A76" s="57">
        <v>40982</v>
      </c>
    </row>
    <row r="77" spans="1:1">
      <c r="A77" s="57">
        <v>40983</v>
      </c>
    </row>
    <row r="78" spans="1:1">
      <c r="A78" s="57">
        <v>40984</v>
      </c>
    </row>
    <row r="79" spans="1:1">
      <c r="A79" s="57">
        <v>40985</v>
      </c>
    </row>
    <row r="80" spans="1:1">
      <c r="A80" s="57">
        <v>40986</v>
      </c>
    </row>
    <row r="81" spans="1:1">
      <c r="A81" s="57">
        <v>40987</v>
      </c>
    </row>
    <row r="82" spans="1:1">
      <c r="A82" s="57">
        <v>40988</v>
      </c>
    </row>
    <row r="83" spans="1:1">
      <c r="A83" s="57">
        <v>40989</v>
      </c>
    </row>
    <row r="84" spans="1:1">
      <c r="A84" s="57">
        <v>40990</v>
      </c>
    </row>
    <row r="85" spans="1:1">
      <c r="A85" s="57">
        <v>40991</v>
      </c>
    </row>
    <row r="86" spans="1:1">
      <c r="A86" s="57">
        <v>40992</v>
      </c>
    </row>
    <row r="87" spans="1:1">
      <c r="A87" s="57">
        <v>40993</v>
      </c>
    </row>
    <row r="88" spans="1:1">
      <c r="A88" s="57">
        <v>40994</v>
      </c>
    </row>
    <row r="89" spans="1:1">
      <c r="A89" s="57">
        <v>40995</v>
      </c>
    </row>
    <row r="90" spans="1:1">
      <c r="A90" s="57">
        <v>40996</v>
      </c>
    </row>
    <row r="91" spans="1:1">
      <c r="A91" s="57">
        <v>40997</v>
      </c>
    </row>
    <row r="92" spans="1:1">
      <c r="A92" s="57">
        <v>40998</v>
      </c>
    </row>
    <row r="93" spans="1:1">
      <c r="A93" s="57">
        <v>40999</v>
      </c>
    </row>
    <row r="94" spans="1:1">
      <c r="A94" s="57">
        <v>41000</v>
      </c>
    </row>
    <row r="95" spans="1:1">
      <c r="A95" s="57">
        <v>41001</v>
      </c>
    </row>
    <row r="96" spans="1:1">
      <c r="A96" s="57">
        <v>41002</v>
      </c>
    </row>
    <row r="97" spans="1:1">
      <c r="A97" s="57">
        <v>41003</v>
      </c>
    </row>
    <row r="98" spans="1:1">
      <c r="A98" s="57">
        <v>41004</v>
      </c>
    </row>
    <row r="99" spans="1:1">
      <c r="A99" s="57">
        <v>41005</v>
      </c>
    </row>
    <row r="100" spans="1:1">
      <c r="A100" s="57">
        <v>41006</v>
      </c>
    </row>
    <row r="101" spans="1:1">
      <c r="A101" s="57">
        <v>41007</v>
      </c>
    </row>
    <row r="102" spans="1:1">
      <c r="A102" s="57">
        <v>41008</v>
      </c>
    </row>
    <row r="103" spans="1:1">
      <c r="A103" s="57">
        <v>41009</v>
      </c>
    </row>
    <row r="104" spans="1:1">
      <c r="A104" s="57">
        <v>41010</v>
      </c>
    </row>
    <row r="105" spans="1:1">
      <c r="A105" s="57">
        <v>41011</v>
      </c>
    </row>
    <row r="106" spans="1:1">
      <c r="A106" s="57">
        <v>41012</v>
      </c>
    </row>
    <row r="107" spans="1:1">
      <c r="A107" s="57">
        <v>41013</v>
      </c>
    </row>
    <row r="108" spans="1:1">
      <c r="A108" s="57">
        <v>41014</v>
      </c>
    </row>
    <row r="109" spans="1:1">
      <c r="A109" s="57">
        <v>41015</v>
      </c>
    </row>
    <row r="110" spans="1:1">
      <c r="A110" s="57">
        <v>41016</v>
      </c>
    </row>
    <row r="111" spans="1:1">
      <c r="A111" s="57">
        <v>41017</v>
      </c>
    </row>
    <row r="112" spans="1:1">
      <c r="A112" s="57">
        <v>41018</v>
      </c>
    </row>
    <row r="113" spans="1:1">
      <c r="A113" s="57">
        <v>41019</v>
      </c>
    </row>
    <row r="114" spans="1:1">
      <c r="A114" s="57">
        <v>41020</v>
      </c>
    </row>
    <row r="115" spans="1:1">
      <c r="A115" s="57">
        <v>41021</v>
      </c>
    </row>
    <row r="116" spans="1:1">
      <c r="A116" s="57">
        <v>41022</v>
      </c>
    </row>
    <row r="117" spans="1:1">
      <c r="A117" s="57">
        <v>41023</v>
      </c>
    </row>
    <row r="118" spans="1:1">
      <c r="A118" s="57">
        <v>41024</v>
      </c>
    </row>
    <row r="119" spans="1:1">
      <c r="A119" s="57">
        <v>41025</v>
      </c>
    </row>
    <row r="120" spans="1:1">
      <c r="A120" s="57">
        <v>41026</v>
      </c>
    </row>
    <row r="121" spans="1:1">
      <c r="A121" s="57">
        <v>41027</v>
      </c>
    </row>
    <row r="122" spans="1:1">
      <c r="A122" s="57">
        <v>41028</v>
      </c>
    </row>
    <row r="123" spans="1:1">
      <c r="A123" s="57">
        <v>41029</v>
      </c>
    </row>
    <row r="124" spans="1:1">
      <c r="A124" s="57">
        <v>41030</v>
      </c>
    </row>
    <row r="125" spans="1:1">
      <c r="A125" s="57">
        <v>41031</v>
      </c>
    </row>
    <row r="126" spans="1:1">
      <c r="A126" s="57">
        <v>41032</v>
      </c>
    </row>
    <row r="127" spans="1:1">
      <c r="A127" s="57">
        <v>41033</v>
      </c>
    </row>
    <row r="128" spans="1:1">
      <c r="A128" s="57">
        <v>41034</v>
      </c>
    </row>
    <row r="129" spans="1:1">
      <c r="A129" s="57">
        <v>41035</v>
      </c>
    </row>
    <row r="130" spans="1:1">
      <c r="A130" s="57">
        <v>41036</v>
      </c>
    </row>
    <row r="131" spans="1:1">
      <c r="A131" s="57">
        <v>41037</v>
      </c>
    </row>
    <row r="132" spans="1:1">
      <c r="A132" s="57">
        <v>41038</v>
      </c>
    </row>
    <row r="133" spans="1:1">
      <c r="A133" s="57">
        <v>41039</v>
      </c>
    </row>
    <row r="134" spans="1:1">
      <c r="A134" s="57">
        <v>41040</v>
      </c>
    </row>
    <row r="135" spans="1:1">
      <c r="A135" s="57">
        <v>41041</v>
      </c>
    </row>
    <row r="136" spans="1:1">
      <c r="A136" s="57">
        <v>41042</v>
      </c>
    </row>
    <row r="137" spans="1:1">
      <c r="A137" s="57">
        <v>41043</v>
      </c>
    </row>
    <row r="138" spans="1:1">
      <c r="A138" s="57">
        <v>41044</v>
      </c>
    </row>
    <row r="139" spans="1:1">
      <c r="A139" s="57">
        <v>41045</v>
      </c>
    </row>
    <row r="140" spans="1:1">
      <c r="A140" s="57">
        <v>41046</v>
      </c>
    </row>
    <row r="141" spans="1:1">
      <c r="A141" s="57">
        <v>41047</v>
      </c>
    </row>
    <row r="142" spans="1:1">
      <c r="A142" s="57">
        <v>41048</v>
      </c>
    </row>
    <row r="143" spans="1:1">
      <c r="A143" s="57">
        <v>41049</v>
      </c>
    </row>
    <row r="144" spans="1:1">
      <c r="A144" s="57">
        <v>41050</v>
      </c>
    </row>
    <row r="145" spans="1:1">
      <c r="A145" s="57">
        <v>41051</v>
      </c>
    </row>
    <row r="146" spans="1:1">
      <c r="A146" s="57">
        <v>41052</v>
      </c>
    </row>
    <row r="147" spans="1:1">
      <c r="A147" s="57">
        <v>41053</v>
      </c>
    </row>
    <row r="148" spans="1:1">
      <c r="A148" s="57">
        <v>41054</v>
      </c>
    </row>
    <row r="149" spans="1:1">
      <c r="A149" s="57">
        <v>41055</v>
      </c>
    </row>
    <row r="150" spans="1:1">
      <c r="A150" s="57">
        <v>41056</v>
      </c>
    </row>
    <row r="151" spans="1:1">
      <c r="A151" s="57">
        <v>41057</v>
      </c>
    </row>
    <row r="152" spans="1:1">
      <c r="A152" s="57">
        <v>41058</v>
      </c>
    </row>
    <row r="153" spans="1:1">
      <c r="A153" s="57">
        <v>41059</v>
      </c>
    </row>
    <row r="154" spans="1:1">
      <c r="A154" s="57">
        <v>41060</v>
      </c>
    </row>
    <row r="155" spans="1:1">
      <c r="A155" s="57">
        <v>41061</v>
      </c>
    </row>
    <row r="156" spans="1:1">
      <c r="A156" s="57">
        <v>41062</v>
      </c>
    </row>
    <row r="157" spans="1:1">
      <c r="A157" s="57">
        <v>41063</v>
      </c>
    </row>
    <row r="158" spans="1:1">
      <c r="A158" s="57">
        <v>41064</v>
      </c>
    </row>
    <row r="159" spans="1:1">
      <c r="A159" s="57">
        <v>41065</v>
      </c>
    </row>
    <row r="160" spans="1:1">
      <c r="A160" s="57">
        <v>41066</v>
      </c>
    </row>
    <row r="161" spans="1:1">
      <c r="A161" s="57">
        <v>41067</v>
      </c>
    </row>
    <row r="162" spans="1:1">
      <c r="A162" s="57">
        <v>41068</v>
      </c>
    </row>
    <row r="163" spans="1:1">
      <c r="A163" s="57">
        <v>41069</v>
      </c>
    </row>
    <row r="164" spans="1:1">
      <c r="A164" s="57">
        <v>41070</v>
      </c>
    </row>
    <row r="165" spans="1:1">
      <c r="A165" s="57">
        <v>41071</v>
      </c>
    </row>
    <row r="166" spans="1:1">
      <c r="A166" s="57">
        <v>41072</v>
      </c>
    </row>
    <row r="167" spans="1:1">
      <c r="A167" s="57">
        <v>41073</v>
      </c>
    </row>
    <row r="168" spans="1:1">
      <c r="A168" s="57">
        <v>41074</v>
      </c>
    </row>
    <row r="169" spans="1:1">
      <c r="A169" s="57">
        <v>41075</v>
      </c>
    </row>
    <row r="170" spans="1:1">
      <c r="A170" s="57">
        <v>41076</v>
      </c>
    </row>
    <row r="171" spans="1:1">
      <c r="A171" s="57">
        <v>41077</v>
      </c>
    </row>
    <row r="172" spans="1:1">
      <c r="A172" s="57">
        <v>41078</v>
      </c>
    </row>
    <row r="173" spans="1:1">
      <c r="A173" s="57">
        <v>41079</v>
      </c>
    </row>
    <row r="174" spans="1:1">
      <c r="A174" s="57">
        <v>41080</v>
      </c>
    </row>
    <row r="175" spans="1:1">
      <c r="A175" s="57">
        <v>41081</v>
      </c>
    </row>
    <row r="176" spans="1:1">
      <c r="A176" s="57">
        <v>41082</v>
      </c>
    </row>
    <row r="177" spans="1:1">
      <c r="A177" s="57">
        <v>41083</v>
      </c>
    </row>
    <row r="178" spans="1:1">
      <c r="A178" s="57">
        <v>41084</v>
      </c>
    </row>
    <row r="179" spans="1:1">
      <c r="A179" s="57">
        <v>41085</v>
      </c>
    </row>
    <row r="180" spans="1:1">
      <c r="A180" s="57">
        <v>41086</v>
      </c>
    </row>
    <row r="181" spans="1:1">
      <c r="A181" s="57">
        <v>41087</v>
      </c>
    </row>
    <row r="182" spans="1:1">
      <c r="A182" s="57">
        <v>41088</v>
      </c>
    </row>
    <row r="183" spans="1:1">
      <c r="A183" s="57">
        <v>41089</v>
      </c>
    </row>
    <row r="184" spans="1:1">
      <c r="A184" s="57">
        <v>41090</v>
      </c>
    </row>
    <row r="185" spans="1:1">
      <c r="A185" s="57">
        <v>41091</v>
      </c>
    </row>
    <row r="186" spans="1:1">
      <c r="A186" s="57">
        <v>41092</v>
      </c>
    </row>
    <row r="187" spans="1:1">
      <c r="A187" s="57">
        <v>41093</v>
      </c>
    </row>
    <row r="188" spans="1:1">
      <c r="A188" s="57">
        <v>41094</v>
      </c>
    </row>
    <row r="189" spans="1:1">
      <c r="A189" s="57">
        <v>41095</v>
      </c>
    </row>
    <row r="190" spans="1:1">
      <c r="A190" s="57">
        <v>41096</v>
      </c>
    </row>
    <row r="191" spans="1:1">
      <c r="A191" s="57">
        <v>41097</v>
      </c>
    </row>
    <row r="192" spans="1:1">
      <c r="A192" s="57">
        <v>41098</v>
      </c>
    </row>
    <row r="193" spans="1:1">
      <c r="A193" s="57">
        <v>41099</v>
      </c>
    </row>
    <row r="194" spans="1:1">
      <c r="A194" s="57">
        <v>41100</v>
      </c>
    </row>
    <row r="195" spans="1:1">
      <c r="A195" s="57">
        <v>41101</v>
      </c>
    </row>
    <row r="196" spans="1:1">
      <c r="A196" s="57">
        <v>41102</v>
      </c>
    </row>
    <row r="197" spans="1:1">
      <c r="A197" s="57">
        <v>41103</v>
      </c>
    </row>
    <row r="198" spans="1:1">
      <c r="A198" s="57">
        <v>41104</v>
      </c>
    </row>
    <row r="199" spans="1:1">
      <c r="A199" s="57">
        <v>41105</v>
      </c>
    </row>
    <row r="200" spans="1:1">
      <c r="A200" s="57">
        <v>41106</v>
      </c>
    </row>
    <row r="201" spans="1:1">
      <c r="A201" s="57">
        <v>41107</v>
      </c>
    </row>
    <row r="202" spans="1:1">
      <c r="A202" s="57">
        <v>41108</v>
      </c>
    </row>
    <row r="203" spans="1:1">
      <c r="A203" s="57">
        <v>41109</v>
      </c>
    </row>
    <row r="204" spans="1:1">
      <c r="A204" s="57">
        <v>41110</v>
      </c>
    </row>
    <row r="205" spans="1:1">
      <c r="A205" s="57">
        <v>41111</v>
      </c>
    </row>
    <row r="206" spans="1:1">
      <c r="A206" s="57">
        <v>41112</v>
      </c>
    </row>
    <row r="207" spans="1:1">
      <c r="A207" s="57">
        <v>41113</v>
      </c>
    </row>
    <row r="208" spans="1:1">
      <c r="A208" s="57">
        <v>41114</v>
      </c>
    </row>
    <row r="209" spans="1:1">
      <c r="A209" s="57">
        <v>41115</v>
      </c>
    </row>
    <row r="210" spans="1:1">
      <c r="A210" s="57">
        <v>41116</v>
      </c>
    </row>
    <row r="211" spans="1:1">
      <c r="A211" s="57">
        <v>41117</v>
      </c>
    </row>
    <row r="212" spans="1:1">
      <c r="A212" s="57">
        <v>41118</v>
      </c>
    </row>
    <row r="213" spans="1:1">
      <c r="A213" s="57">
        <v>41119</v>
      </c>
    </row>
    <row r="214" spans="1:1">
      <c r="A214" s="57">
        <v>41120</v>
      </c>
    </row>
    <row r="215" spans="1:1">
      <c r="A215" s="57">
        <v>41121</v>
      </c>
    </row>
    <row r="216" spans="1:1">
      <c r="A216" s="57">
        <v>41122</v>
      </c>
    </row>
    <row r="217" spans="1:1">
      <c r="A217" s="57">
        <v>41123</v>
      </c>
    </row>
    <row r="218" spans="1:1">
      <c r="A218" s="57">
        <v>41124</v>
      </c>
    </row>
    <row r="219" spans="1:1">
      <c r="A219" s="57">
        <v>41125</v>
      </c>
    </row>
    <row r="220" spans="1:1">
      <c r="A220" s="57">
        <v>41126</v>
      </c>
    </row>
    <row r="221" spans="1:1">
      <c r="A221" s="57">
        <v>41127</v>
      </c>
    </row>
    <row r="222" spans="1:1">
      <c r="A222" s="57">
        <v>41128</v>
      </c>
    </row>
    <row r="223" spans="1:1">
      <c r="A223" s="57">
        <v>41129</v>
      </c>
    </row>
    <row r="224" spans="1:1">
      <c r="A224" s="57">
        <v>41130</v>
      </c>
    </row>
    <row r="225" spans="1:1">
      <c r="A225" s="57">
        <v>41131</v>
      </c>
    </row>
    <row r="226" spans="1:1">
      <c r="A226" s="57">
        <v>41132</v>
      </c>
    </row>
    <row r="227" spans="1:1">
      <c r="A227" s="57">
        <v>41133</v>
      </c>
    </row>
    <row r="228" spans="1:1">
      <c r="A228" s="57">
        <v>41134</v>
      </c>
    </row>
    <row r="229" spans="1:1">
      <c r="A229" s="57">
        <v>41135</v>
      </c>
    </row>
    <row r="230" spans="1:1">
      <c r="A230" s="57">
        <v>41136</v>
      </c>
    </row>
    <row r="231" spans="1:1">
      <c r="A231" s="57">
        <v>41137</v>
      </c>
    </row>
    <row r="232" spans="1:1">
      <c r="A232" s="57">
        <v>41138</v>
      </c>
    </row>
    <row r="233" spans="1:1">
      <c r="A233" s="57">
        <v>41139</v>
      </c>
    </row>
    <row r="234" spans="1:1">
      <c r="A234" s="57">
        <v>41140</v>
      </c>
    </row>
    <row r="235" spans="1:1">
      <c r="A235" s="57">
        <v>41141</v>
      </c>
    </row>
    <row r="236" spans="1:1">
      <c r="A236" s="57">
        <v>41142</v>
      </c>
    </row>
    <row r="237" spans="1:1">
      <c r="A237" s="57">
        <v>41143</v>
      </c>
    </row>
    <row r="238" spans="1:1">
      <c r="A238" s="57">
        <v>41144</v>
      </c>
    </row>
    <row r="239" spans="1:1">
      <c r="A239" s="57">
        <v>41145</v>
      </c>
    </row>
    <row r="240" spans="1:1">
      <c r="A240" s="57">
        <v>41146</v>
      </c>
    </row>
    <row r="241" spans="1:1">
      <c r="A241" s="57">
        <v>41147</v>
      </c>
    </row>
    <row r="242" spans="1:1">
      <c r="A242" s="57">
        <v>41148</v>
      </c>
    </row>
    <row r="243" spans="1:1">
      <c r="A243" s="57">
        <v>41149</v>
      </c>
    </row>
    <row r="244" spans="1:1">
      <c r="A244" s="57">
        <v>41150</v>
      </c>
    </row>
    <row r="245" spans="1:1">
      <c r="A245" s="57">
        <v>41151</v>
      </c>
    </row>
    <row r="246" spans="1:1">
      <c r="A246" s="57">
        <v>41152</v>
      </c>
    </row>
    <row r="247" spans="1:1">
      <c r="A247" s="57">
        <v>41153</v>
      </c>
    </row>
    <row r="248" spans="1:1">
      <c r="A248" s="57">
        <v>41154</v>
      </c>
    </row>
    <row r="249" spans="1:1">
      <c r="A249" s="57">
        <v>41155</v>
      </c>
    </row>
    <row r="250" spans="1:1">
      <c r="A250" s="57">
        <v>41156</v>
      </c>
    </row>
    <row r="251" spans="1:1">
      <c r="A251" s="57">
        <v>41157</v>
      </c>
    </row>
    <row r="252" spans="1:1">
      <c r="A252" s="57">
        <v>41158</v>
      </c>
    </row>
    <row r="253" spans="1:1">
      <c r="A253" s="57">
        <v>41159</v>
      </c>
    </row>
    <row r="254" spans="1:1">
      <c r="A254" s="57">
        <v>41160</v>
      </c>
    </row>
    <row r="255" spans="1:1">
      <c r="A255" s="57">
        <v>41161</v>
      </c>
    </row>
    <row r="256" spans="1:1">
      <c r="A256" s="57">
        <v>41162</v>
      </c>
    </row>
    <row r="257" spans="1:1">
      <c r="A257" s="57">
        <v>41163</v>
      </c>
    </row>
    <row r="258" spans="1:1">
      <c r="A258" s="57">
        <v>41164</v>
      </c>
    </row>
    <row r="259" spans="1:1">
      <c r="A259" s="57">
        <v>41165</v>
      </c>
    </row>
    <row r="260" spans="1:1">
      <c r="A260" s="57">
        <v>41166</v>
      </c>
    </row>
    <row r="261" spans="1:1">
      <c r="A261" s="57">
        <v>41167</v>
      </c>
    </row>
    <row r="262" spans="1:1">
      <c r="A262" s="57">
        <v>41168</v>
      </c>
    </row>
    <row r="263" spans="1:1">
      <c r="A263" s="57">
        <v>41169</v>
      </c>
    </row>
    <row r="264" spans="1:1">
      <c r="A264" s="57">
        <v>41170</v>
      </c>
    </row>
    <row r="265" spans="1:1">
      <c r="A265" s="57">
        <v>41171</v>
      </c>
    </row>
    <row r="266" spans="1:1">
      <c r="A266" s="57">
        <v>41172</v>
      </c>
    </row>
    <row r="267" spans="1:1">
      <c r="A267" s="57">
        <v>41173</v>
      </c>
    </row>
    <row r="268" spans="1:1">
      <c r="A268" s="57">
        <v>41174</v>
      </c>
    </row>
    <row r="269" spans="1:1">
      <c r="A269" s="57">
        <v>41175</v>
      </c>
    </row>
    <row r="270" spans="1:1">
      <c r="A270" s="57">
        <v>41176</v>
      </c>
    </row>
    <row r="271" spans="1:1">
      <c r="A271" s="57">
        <v>41177</v>
      </c>
    </row>
    <row r="272" spans="1:1">
      <c r="A272" s="57">
        <v>41178</v>
      </c>
    </row>
    <row r="273" spans="1:1">
      <c r="A273" s="57">
        <v>41179</v>
      </c>
    </row>
    <row r="274" spans="1:1">
      <c r="A274" s="57">
        <v>41180</v>
      </c>
    </row>
    <row r="275" spans="1:1">
      <c r="A275" s="57">
        <v>41181</v>
      </c>
    </row>
    <row r="276" spans="1:1">
      <c r="A276" s="57">
        <v>41182</v>
      </c>
    </row>
    <row r="277" spans="1:1">
      <c r="A277" s="57">
        <v>41183</v>
      </c>
    </row>
    <row r="278" spans="1:1">
      <c r="A278" s="57">
        <v>41184</v>
      </c>
    </row>
    <row r="279" spans="1:1">
      <c r="A279" s="57">
        <v>41185</v>
      </c>
    </row>
    <row r="280" spans="1:1">
      <c r="A280" s="57">
        <v>41186</v>
      </c>
    </row>
    <row r="281" spans="1:1">
      <c r="A281" s="57">
        <v>41187</v>
      </c>
    </row>
    <row r="282" spans="1:1">
      <c r="A282" s="57">
        <v>41188</v>
      </c>
    </row>
    <row r="283" spans="1:1">
      <c r="A283" s="57">
        <v>41189</v>
      </c>
    </row>
    <row r="284" spans="1:1">
      <c r="A284" s="57">
        <v>41190</v>
      </c>
    </row>
    <row r="285" spans="1:1">
      <c r="A285" s="57">
        <v>41191</v>
      </c>
    </row>
    <row r="286" spans="1:1">
      <c r="A286" s="57">
        <v>41192</v>
      </c>
    </row>
    <row r="287" spans="1:1">
      <c r="A287" s="57">
        <v>41193</v>
      </c>
    </row>
    <row r="288" spans="1:1">
      <c r="A288" s="57">
        <v>41194</v>
      </c>
    </row>
    <row r="289" spans="1:1">
      <c r="A289" s="57">
        <v>41195</v>
      </c>
    </row>
    <row r="290" spans="1:1">
      <c r="A290" s="57">
        <v>41196</v>
      </c>
    </row>
    <row r="291" spans="1:1">
      <c r="A291" s="57">
        <v>41197</v>
      </c>
    </row>
    <row r="292" spans="1:1">
      <c r="A292" s="57">
        <v>41198</v>
      </c>
    </row>
    <row r="293" spans="1:1">
      <c r="A293" s="57">
        <v>41199</v>
      </c>
    </row>
    <row r="294" spans="1:1">
      <c r="A294" s="57">
        <v>41200</v>
      </c>
    </row>
    <row r="295" spans="1:1">
      <c r="A295" s="57">
        <v>41201</v>
      </c>
    </row>
    <row r="296" spans="1:1">
      <c r="A296" s="57">
        <v>41202</v>
      </c>
    </row>
    <row r="297" spans="1:1">
      <c r="A297" s="57">
        <v>41203</v>
      </c>
    </row>
    <row r="298" spans="1:1">
      <c r="A298" s="57">
        <v>41204</v>
      </c>
    </row>
    <row r="299" spans="1:1">
      <c r="A299" s="57">
        <v>41205</v>
      </c>
    </row>
    <row r="300" spans="1:1">
      <c r="A300" s="57">
        <v>41206</v>
      </c>
    </row>
    <row r="301" spans="1:1">
      <c r="A301" s="57">
        <v>41207</v>
      </c>
    </row>
    <row r="302" spans="1:1">
      <c r="A302" s="57">
        <v>41208</v>
      </c>
    </row>
    <row r="303" spans="1:1">
      <c r="A303" s="57">
        <v>41209</v>
      </c>
    </row>
    <row r="304" spans="1:1">
      <c r="A304" s="57">
        <v>41210</v>
      </c>
    </row>
    <row r="305" spans="1:1">
      <c r="A305" s="57">
        <v>41211</v>
      </c>
    </row>
    <row r="306" spans="1:1">
      <c r="A306" s="57">
        <v>41212</v>
      </c>
    </row>
    <row r="307" spans="1:1">
      <c r="A307" s="57">
        <v>41213</v>
      </c>
    </row>
    <row r="308" spans="1:1">
      <c r="A308" s="57">
        <v>41214</v>
      </c>
    </row>
    <row r="309" spans="1:1">
      <c r="A309" s="57">
        <v>41215</v>
      </c>
    </row>
    <row r="310" spans="1:1">
      <c r="A310" s="57">
        <v>41216</v>
      </c>
    </row>
    <row r="311" spans="1:1">
      <c r="A311" s="57">
        <v>41217</v>
      </c>
    </row>
    <row r="312" spans="1:1">
      <c r="A312" s="57">
        <v>41218</v>
      </c>
    </row>
    <row r="313" spans="1:1">
      <c r="A313" s="57">
        <v>41219</v>
      </c>
    </row>
    <row r="314" spans="1:1">
      <c r="A314" s="57">
        <v>41220</v>
      </c>
    </row>
    <row r="315" spans="1:1">
      <c r="A315" s="57">
        <v>41221</v>
      </c>
    </row>
    <row r="316" spans="1:1">
      <c r="A316" s="57">
        <v>41222</v>
      </c>
    </row>
    <row r="317" spans="1:1">
      <c r="A317" s="57">
        <v>41223</v>
      </c>
    </row>
    <row r="318" spans="1:1">
      <c r="A318" s="57">
        <v>41224</v>
      </c>
    </row>
    <row r="319" spans="1:1">
      <c r="A319" s="57">
        <v>41225</v>
      </c>
    </row>
    <row r="320" spans="1:1">
      <c r="A320" s="57">
        <v>41226</v>
      </c>
    </row>
    <row r="321" spans="1:1">
      <c r="A321" s="57">
        <v>41227</v>
      </c>
    </row>
    <row r="322" spans="1:1">
      <c r="A322" s="57">
        <v>41228</v>
      </c>
    </row>
    <row r="323" spans="1:1">
      <c r="A323" s="57">
        <v>41229</v>
      </c>
    </row>
    <row r="324" spans="1:1">
      <c r="A324" s="57">
        <v>41230</v>
      </c>
    </row>
    <row r="325" spans="1:1">
      <c r="A325" s="57">
        <v>41231</v>
      </c>
    </row>
    <row r="326" spans="1:1">
      <c r="A326" s="57">
        <v>41232</v>
      </c>
    </row>
    <row r="327" spans="1:1">
      <c r="A327" s="57">
        <v>41233</v>
      </c>
    </row>
    <row r="328" spans="1:1">
      <c r="A328" s="57">
        <v>41234</v>
      </c>
    </row>
    <row r="329" spans="1:1">
      <c r="A329" s="57">
        <v>41235</v>
      </c>
    </row>
    <row r="330" spans="1:1">
      <c r="A330" s="57">
        <v>41236</v>
      </c>
    </row>
    <row r="331" spans="1:1">
      <c r="A331" s="57">
        <v>41237</v>
      </c>
    </row>
    <row r="332" spans="1:1">
      <c r="A332" s="57">
        <v>41238</v>
      </c>
    </row>
    <row r="333" spans="1:1">
      <c r="A333" s="57">
        <v>41239</v>
      </c>
    </row>
    <row r="334" spans="1:1">
      <c r="A334" s="57">
        <v>41240</v>
      </c>
    </row>
    <row r="335" spans="1:1">
      <c r="A335" s="57">
        <v>41241</v>
      </c>
    </row>
    <row r="336" spans="1:1">
      <c r="A336" s="57">
        <v>41242</v>
      </c>
    </row>
    <row r="337" spans="1:1">
      <c r="A337" s="57">
        <v>41243</v>
      </c>
    </row>
    <row r="338" spans="1:1">
      <c r="A338" s="57">
        <v>41244</v>
      </c>
    </row>
    <row r="339" spans="1:1">
      <c r="A339" s="57">
        <v>41245</v>
      </c>
    </row>
    <row r="340" spans="1:1">
      <c r="A340" s="57">
        <v>41246</v>
      </c>
    </row>
    <row r="341" spans="1:1">
      <c r="A341" s="57">
        <v>41247</v>
      </c>
    </row>
    <row r="342" spans="1:1">
      <c r="A342" s="57">
        <v>41248</v>
      </c>
    </row>
    <row r="343" spans="1:1">
      <c r="A343" s="57">
        <v>41249</v>
      </c>
    </row>
    <row r="344" spans="1:1">
      <c r="A344" s="57">
        <v>41250</v>
      </c>
    </row>
    <row r="345" spans="1:1">
      <c r="A345" s="57">
        <v>41251</v>
      </c>
    </row>
    <row r="346" spans="1:1">
      <c r="A346" s="57">
        <v>41252</v>
      </c>
    </row>
    <row r="347" spans="1:1">
      <c r="A347" s="57">
        <v>41253</v>
      </c>
    </row>
    <row r="348" spans="1:1">
      <c r="A348" s="57">
        <v>41254</v>
      </c>
    </row>
    <row r="349" spans="1:1">
      <c r="A349" s="57">
        <v>41255</v>
      </c>
    </row>
    <row r="350" spans="1:1">
      <c r="A350" s="57">
        <v>41256</v>
      </c>
    </row>
    <row r="351" spans="1:1">
      <c r="A351" s="57">
        <v>41257</v>
      </c>
    </row>
    <row r="352" spans="1:1">
      <c r="A352" s="57">
        <v>41258</v>
      </c>
    </row>
    <row r="353" spans="1:1">
      <c r="A353" s="57">
        <v>41259</v>
      </c>
    </row>
    <row r="354" spans="1:1">
      <c r="A354" s="57">
        <v>41260</v>
      </c>
    </row>
    <row r="355" spans="1:1">
      <c r="A355" s="57">
        <v>41261</v>
      </c>
    </row>
    <row r="356" spans="1:1">
      <c r="A356" s="57">
        <v>41262</v>
      </c>
    </row>
    <row r="357" spans="1:1">
      <c r="A357" s="57">
        <v>41263</v>
      </c>
    </row>
    <row r="358" spans="1:1">
      <c r="A358" s="57">
        <v>41264</v>
      </c>
    </row>
    <row r="359" spans="1:1">
      <c r="A359" s="57">
        <v>41265</v>
      </c>
    </row>
    <row r="360" spans="1:1">
      <c r="A360" s="57">
        <v>41266</v>
      </c>
    </row>
    <row r="361" spans="1:1">
      <c r="A361" s="57">
        <v>41267</v>
      </c>
    </row>
    <row r="362" spans="1:1">
      <c r="A362" s="57">
        <v>41268</v>
      </c>
    </row>
    <row r="363" spans="1:1">
      <c r="A363" s="57">
        <v>41269</v>
      </c>
    </row>
    <row r="364" spans="1:1">
      <c r="A364" s="57">
        <v>41270</v>
      </c>
    </row>
    <row r="365" spans="1:1">
      <c r="A365" s="57">
        <v>41271</v>
      </c>
    </row>
    <row r="366" spans="1:1">
      <c r="A366" s="57">
        <v>41272</v>
      </c>
    </row>
    <row r="367" spans="1:1">
      <c r="A367" s="57">
        <v>41273</v>
      </c>
    </row>
    <row r="368" spans="1:1">
      <c r="A368" s="57">
        <v>41274</v>
      </c>
    </row>
    <row r="369" spans="1:1">
      <c r="A369" s="57">
        <v>41275</v>
      </c>
    </row>
    <row r="370" spans="1:1">
      <c r="A370" s="57">
        <v>41276</v>
      </c>
    </row>
    <row r="371" spans="1:1">
      <c r="A371" s="57">
        <v>41277</v>
      </c>
    </row>
    <row r="372" spans="1:1">
      <c r="A372" s="57">
        <v>41278</v>
      </c>
    </row>
    <row r="373" spans="1:1">
      <c r="A373" s="57">
        <v>41279</v>
      </c>
    </row>
    <row r="374" spans="1:1">
      <c r="A374" s="57">
        <v>41280</v>
      </c>
    </row>
    <row r="375" spans="1:1">
      <c r="A375" s="57">
        <v>41281</v>
      </c>
    </row>
    <row r="376" spans="1:1">
      <c r="A376" s="57">
        <v>41282</v>
      </c>
    </row>
    <row r="377" spans="1:1">
      <c r="A377" s="57">
        <v>41283</v>
      </c>
    </row>
    <row r="378" spans="1:1">
      <c r="A378" s="57">
        <v>41284</v>
      </c>
    </row>
    <row r="379" spans="1:1">
      <c r="A379" s="57">
        <v>41285</v>
      </c>
    </row>
    <row r="380" spans="1:1">
      <c r="A380" s="57">
        <v>41286</v>
      </c>
    </row>
    <row r="381" spans="1:1">
      <c r="A381" s="57">
        <v>41287</v>
      </c>
    </row>
    <row r="382" spans="1:1">
      <c r="A382" s="57">
        <v>41288</v>
      </c>
    </row>
    <row r="383" spans="1:1">
      <c r="A383" s="57">
        <v>41289</v>
      </c>
    </row>
    <row r="384" spans="1:1">
      <c r="A384" s="57">
        <v>41290</v>
      </c>
    </row>
    <row r="385" spans="1:1">
      <c r="A385" s="57">
        <v>41291</v>
      </c>
    </row>
    <row r="386" spans="1:1">
      <c r="A386" s="57">
        <v>41292</v>
      </c>
    </row>
    <row r="387" spans="1:1">
      <c r="A387" s="57">
        <v>41293</v>
      </c>
    </row>
    <row r="388" spans="1:1">
      <c r="A388" s="57">
        <v>41294</v>
      </c>
    </row>
    <row r="389" spans="1:1">
      <c r="A389" s="57">
        <v>41295</v>
      </c>
    </row>
    <row r="390" spans="1:1">
      <c r="A390" s="57">
        <v>41296</v>
      </c>
    </row>
    <row r="391" spans="1:1">
      <c r="A391" s="57">
        <v>41297</v>
      </c>
    </row>
    <row r="392" spans="1:1">
      <c r="A392" s="57">
        <v>41298</v>
      </c>
    </row>
    <row r="393" spans="1:1">
      <c r="A393" s="57">
        <v>41299</v>
      </c>
    </row>
    <row r="394" spans="1:1">
      <c r="A394" s="57">
        <v>41300</v>
      </c>
    </row>
    <row r="395" spans="1:1">
      <c r="A395" s="57">
        <v>41301</v>
      </c>
    </row>
    <row r="396" spans="1:1">
      <c r="A396" s="57">
        <v>41302</v>
      </c>
    </row>
    <row r="397" spans="1:1">
      <c r="A397" s="57">
        <v>41303</v>
      </c>
    </row>
    <row r="398" spans="1:1">
      <c r="A398" s="57">
        <v>41304</v>
      </c>
    </row>
    <row r="399" spans="1:1">
      <c r="A399" s="57">
        <v>41305</v>
      </c>
    </row>
    <row r="400" spans="1:1">
      <c r="A400" s="57">
        <v>41306</v>
      </c>
    </row>
    <row r="401" spans="1:1">
      <c r="A401" s="57">
        <v>41307</v>
      </c>
    </row>
    <row r="402" spans="1:1">
      <c r="A402" s="57">
        <v>41308</v>
      </c>
    </row>
    <row r="403" spans="1:1">
      <c r="A403" s="57">
        <v>41309</v>
      </c>
    </row>
    <row r="404" spans="1:1">
      <c r="A404" s="57">
        <v>41310</v>
      </c>
    </row>
    <row r="405" spans="1:1">
      <c r="A405" s="57">
        <v>41311</v>
      </c>
    </row>
    <row r="406" spans="1:1">
      <c r="A406" s="57">
        <v>41312</v>
      </c>
    </row>
    <row r="407" spans="1:1">
      <c r="A407" s="57">
        <v>41313</v>
      </c>
    </row>
    <row r="408" spans="1:1">
      <c r="A408" s="57">
        <v>41314</v>
      </c>
    </row>
    <row r="409" spans="1:1">
      <c r="A409" s="57">
        <v>41315</v>
      </c>
    </row>
    <row r="410" spans="1:1">
      <c r="A410" s="57">
        <v>41316</v>
      </c>
    </row>
    <row r="411" spans="1:1">
      <c r="A411" s="57">
        <v>41317</v>
      </c>
    </row>
    <row r="412" spans="1:1">
      <c r="A412" s="57">
        <v>41318</v>
      </c>
    </row>
    <row r="413" spans="1:1">
      <c r="A413" s="57">
        <v>41319</v>
      </c>
    </row>
    <row r="414" spans="1:1">
      <c r="A414" s="57">
        <v>41320</v>
      </c>
    </row>
    <row r="415" spans="1:1">
      <c r="A415" s="57">
        <v>41321</v>
      </c>
    </row>
    <row r="416" spans="1:1">
      <c r="A416" s="57">
        <v>41322</v>
      </c>
    </row>
    <row r="417" spans="1:1">
      <c r="A417" s="57">
        <v>41323</v>
      </c>
    </row>
    <row r="418" spans="1:1">
      <c r="A418" s="57">
        <v>41324</v>
      </c>
    </row>
    <row r="419" spans="1:1">
      <c r="A419" s="57">
        <v>41325</v>
      </c>
    </row>
    <row r="420" spans="1:1">
      <c r="A420" s="57">
        <v>41326</v>
      </c>
    </row>
    <row r="421" spans="1:1">
      <c r="A421" s="57">
        <v>41327</v>
      </c>
    </row>
    <row r="422" spans="1:1">
      <c r="A422" s="57">
        <v>41328</v>
      </c>
    </row>
    <row r="423" spans="1:1">
      <c r="A423" s="57">
        <v>41329</v>
      </c>
    </row>
    <row r="424" spans="1:1">
      <c r="A424" s="57">
        <v>41330</v>
      </c>
    </row>
    <row r="425" spans="1:1">
      <c r="A425" s="57">
        <v>41331</v>
      </c>
    </row>
    <row r="426" spans="1:1">
      <c r="A426" s="57">
        <v>41332</v>
      </c>
    </row>
    <row r="427" spans="1:1">
      <c r="A427" s="57">
        <v>41333</v>
      </c>
    </row>
    <row r="428" spans="1:1">
      <c r="A428" s="57">
        <v>41334</v>
      </c>
    </row>
    <row r="429" spans="1:1">
      <c r="A429" s="57">
        <v>41335</v>
      </c>
    </row>
    <row r="430" spans="1:1">
      <c r="A430" s="57">
        <v>41336</v>
      </c>
    </row>
    <row r="431" spans="1:1">
      <c r="A431" s="57">
        <v>41337</v>
      </c>
    </row>
    <row r="432" spans="1:1">
      <c r="A432" s="57">
        <v>41338</v>
      </c>
    </row>
    <row r="433" spans="1:1">
      <c r="A433" s="57">
        <v>41339</v>
      </c>
    </row>
    <row r="434" spans="1:1">
      <c r="A434" s="57">
        <v>41340</v>
      </c>
    </row>
    <row r="435" spans="1:1">
      <c r="A435" s="57">
        <v>41341</v>
      </c>
    </row>
    <row r="436" spans="1:1">
      <c r="A436" s="57">
        <v>41342</v>
      </c>
    </row>
    <row r="437" spans="1:1">
      <c r="A437" s="57">
        <v>41343</v>
      </c>
    </row>
    <row r="438" spans="1:1">
      <c r="A438" s="57">
        <v>41344</v>
      </c>
    </row>
    <row r="439" spans="1:1">
      <c r="A439" s="57">
        <v>41345</v>
      </c>
    </row>
    <row r="440" spans="1:1">
      <c r="A440" s="57">
        <v>41346</v>
      </c>
    </row>
    <row r="441" spans="1:1">
      <c r="A441" s="57">
        <v>41347</v>
      </c>
    </row>
    <row r="442" spans="1:1">
      <c r="A442" s="57">
        <v>41348</v>
      </c>
    </row>
    <row r="443" spans="1:1">
      <c r="A443" s="57">
        <v>41349</v>
      </c>
    </row>
    <row r="444" spans="1:1">
      <c r="A444" s="57">
        <v>41350</v>
      </c>
    </row>
    <row r="445" spans="1:1">
      <c r="A445" s="57">
        <v>41351</v>
      </c>
    </row>
    <row r="446" spans="1:1">
      <c r="A446" s="57">
        <v>41352</v>
      </c>
    </row>
    <row r="447" spans="1:1">
      <c r="A447" s="57">
        <v>41353</v>
      </c>
    </row>
    <row r="448" spans="1:1">
      <c r="A448" s="57">
        <v>41354</v>
      </c>
    </row>
    <row r="449" spans="1:1">
      <c r="A449" s="57">
        <v>41355</v>
      </c>
    </row>
    <row r="450" spans="1:1">
      <c r="A450" s="57">
        <v>41356</v>
      </c>
    </row>
    <row r="451" spans="1:1">
      <c r="A451" s="57">
        <v>41357</v>
      </c>
    </row>
    <row r="452" spans="1:1">
      <c r="A452" s="57">
        <v>41358</v>
      </c>
    </row>
    <row r="453" spans="1:1">
      <c r="A453" s="57">
        <v>41359</v>
      </c>
    </row>
    <row r="454" spans="1:1">
      <c r="A454" s="57">
        <v>41360</v>
      </c>
    </row>
    <row r="455" spans="1:1">
      <c r="A455" s="57">
        <v>41361</v>
      </c>
    </row>
    <row r="456" spans="1:1">
      <c r="A456" s="57">
        <v>41362</v>
      </c>
    </row>
    <row r="457" spans="1:1">
      <c r="A457" s="57">
        <v>41363</v>
      </c>
    </row>
    <row r="458" spans="1:1">
      <c r="A458" s="57">
        <v>41364</v>
      </c>
    </row>
    <row r="459" spans="1:1">
      <c r="A459" s="57">
        <v>41365</v>
      </c>
    </row>
    <row r="460" spans="1:1">
      <c r="A460" s="57">
        <v>41366</v>
      </c>
    </row>
    <row r="461" spans="1:1">
      <c r="A461" s="57">
        <v>41367</v>
      </c>
    </row>
    <row r="462" spans="1:1">
      <c r="A462" s="57">
        <v>41368</v>
      </c>
    </row>
    <row r="463" spans="1:1">
      <c r="A463" s="57">
        <v>41369</v>
      </c>
    </row>
    <row r="464" spans="1:1">
      <c r="A464" s="57">
        <v>41370</v>
      </c>
    </row>
    <row r="465" spans="1:1">
      <c r="A465" s="57">
        <v>41371</v>
      </c>
    </row>
    <row r="466" spans="1:1">
      <c r="A466" s="57">
        <v>41372</v>
      </c>
    </row>
    <row r="467" spans="1:1">
      <c r="A467" s="57">
        <v>41373</v>
      </c>
    </row>
    <row r="468" spans="1:1">
      <c r="A468" s="57">
        <v>41374</v>
      </c>
    </row>
    <row r="469" spans="1:1">
      <c r="A469" s="57">
        <v>41375</v>
      </c>
    </row>
    <row r="470" spans="1:1">
      <c r="A470" s="57">
        <v>41376</v>
      </c>
    </row>
    <row r="471" spans="1:1">
      <c r="A471" s="57">
        <v>41377</v>
      </c>
    </row>
    <row r="472" spans="1:1">
      <c r="A472" s="57">
        <v>41378</v>
      </c>
    </row>
    <row r="473" spans="1:1">
      <c r="A473" s="57">
        <v>41379</v>
      </c>
    </row>
    <row r="474" spans="1:1">
      <c r="A474" s="57">
        <v>41380</v>
      </c>
    </row>
    <row r="475" spans="1:1">
      <c r="A475" s="57">
        <v>41381</v>
      </c>
    </row>
    <row r="476" spans="1:1">
      <c r="A476" s="57">
        <v>41382</v>
      </c>
    </row>
    <row r="477" spans="1:1">
      <c r="A477" s="57">
        <v>41383</v>
      </c>
    </row>
    <row r="478" spans="1:1">
      <c r="A478" s="57">
        <v>41384</v>
      </c>
    </row>
    <row r="479" spans="1:1">
      <c r="A479" s="57">
        <v>41385</v>
      </c>
    </row>
    <row r="480" spans="1:1">
      <c r="A480" s="57">
        <v>41386</v>
      </c>
    </row>
    <row r="481" spans="1:1">
      <c r="A481" s="57">
        <v>41387</v>
      </c>
    </row>
    <row r="482" spans="1:1">
      <c r="A482" s="57">
        <v>41388</v>
      </c>
    </row>
    <row r="483" spans="1:1">
      <c r="A483" s="57">
        <v>41389</v>
      </c>
    </row>
    <row r="484" spans="1:1">
      <c r="A484" s="57">
        <v>41390</v>
      </c>
    </row>
    <row r="485" spans="1:1">
      <c r="A485" s="57">
        <v>41391</v>
      </c>
    </row>
    <row r="486" spans="1:1">
      <c r="A486" s="57">
        <v>41392</v>
      </c>
    </row>
    <row r="487" spans="1:1">
      <c r="A487" s="57">
        <v>41393</v>
      </c>
    </row>
    <row r="488" spans="1:1">
      <c r="A488" s="57">
        <v>41394</v>
      </c>
    </row>
    <row r="489" spans="1:1">
      <c r="A489" s="57">
        <v>41395</v>
      </c>
    </row>
    <row r="490" spans="1:1">
      <c r="A490" s="57">
        <v>41396</v>
      </c>
    </row>
    <row r="491" spans="1:1">
      <c r="A491" s="57">
        <v>41397</v>
      </c>
    </row>
    <row r="492" spans="1:1">
      <c r="A492" s="57">
        <v>41398</v>
      </c>
    </row>
    <row r="493" spans="1:1">
      <c r="A493" s="57">
        <v>41399</v>
      </c>
    </row>
    <row r="494" spans="1:1">
      <c r="A494" s="57">
        <v>41400</v>
      </c>
    </row>
    <row r="495" spans="1:1">
      <c r="A495" s="57">
        <v>41401</v>
      </c>
    </row>
    <row r="496" spans="1:1">
      <c r="A496" s="57">
        <v>41402</v>
      </c>
    </row>
    <row r="497" spans="1:1">
      <c r="A497" s="57">
        <v>41403</v>
      </c>
    </row>
    <row r="498" spans="1:1">
      <c r="A498" s="57">
        <v>41404</v>
      </c>
    </row>
    <row r="499" spans="1:1">
      <c r="A499" s="57">
        <v>41405</v>
      </c>
    </row>
    <row r="500" spans="1:1">
      <c r="A500" s="57">
        <v>41406</v>
      </c>
    </row>
    <row r="501" spans="1:1">
      <c r="A501" s="57">
        <v>41407</v>
      </c>
    </row>
    <row r="502" spans="1:1">
      <c r="A502" s="57">
        <v>41408</v>
      </c>
    </row>
    <row r="503" spans="1:1">
      <c r="A503" s="57">
        <v>41409</v>
      </c>
    </row>
    <row r="504" spans="1:1">
      <c r="A504" s="57">
        <v>41410</v>
      </c>
    </row>
    <row r="505" spans="1:1">
      <c r="A505" s="57">
        <v>41411</v>
      </c>
    </row>
    <row r="506" spans="1:1">
      <c r="A506" s="57">
        <v>41412</v>
      </c>
    </row>
    <row r="507" spans="1:1">
      <c r="A507" s="57">
        <v>41413</v>
      </c>
    </row>
    <row r="508" spans="1:1">
      <c r="A508" s="57">
        <v>41414</v>
      </c>
    </row>
    <row r="509" spans="1:1">
      <c r="A509" s="57">
        <v>41415</v>
      </c>
    </row>
    <row r="510" spans="1:1">
      <c r="A510" s="57">
        <v>41416</v>
      </c>
    </row>
    <row r="511" spans="1:1">
      <c r="A511" s="57">
        <v>41417</v>
      </c>
    </row>
    <row r="512" spans="1:1">
      <c r="A512" s="57">
        <v>41418</v>
      </c>
    </row>
    <row r="513" spans="1:1">
      <c r="A513" s="57">
        <v>41419</v>
      </c>
    </row>
    <row r="514" spans="1:1">
      <c r="A514" s="57">
        <v>41420</v>
      </c>
    </row>
    <row r="515" spans="1:1">
      <c r="A515" s="57">
        <v>41421</v>
      </c>
    </row>
    <row r="516" spans="1:1">
      <c r="A516" s="57">
        <v>41422</v>
      </c>
    </row>
    <row r="517" spans="1:1">
      <c r="A517" s="57">
        <v>41423</v>
      </c>
    </row>
    <row r="518" spans="1:1">
      <c r="A518" s="57">
        <v>41424</v>
      </c>
    </row>
    <row r="519" spans="1:1">
      <c r="A519" s="57">
        <v>41425</v>
      </c>
    </row>
    <row r="520" spans="1:1">
      <c r="A520" s="57">
        <v>41426</v>
      </c>
    </row>
    <row r="521" spans="1:1">
      <c r="A521" s="57">
        <v>41427</v>
      </c>
    </row>
    <row r="522" spans="1:1">
      <c r="A522" s="57">
        <v>41428</v>
      </c>
    </row>
    <row r="523" spans="1:1">
      <c r="A523" s="57">
        <v>41429</v>
      </c>
    </row>
    <row r="524" spans="1:1">
      <c r="A524" s="57">
        <v>41430</v>
      </c>
    </row>
    <row r="525" spans="1:1">
      <c r="A525" s="57">
        <v>41431</v>
      </c>
    </row>
    <row r="526" spans="1:1">
      <c r="A526" s="57">
        <v>41432</v>
      </c>
    </row>
    <row r="527" spans="1:1">
      <c r="A527" s="57">
        <v>41433</v>
      </c>
    </row>
    <row r="528" spans="1:1">
      <c r="A528" s="57">
        <v>41434</v>
      </c>
    </row>
    <row r="529" spans="1:1">
      <c r="A529" s="57">
        <v>41435</v>
      </c>
    </row>
    <row r="530" spans="1:1">
      <c r="A530" s="57">
        <v>41436</v>
      </c>
    </row>
    <row r="531" spans="1:1">
      <c r="A531" s="57">
        <v>41437</v>
      </c>
    </row>
    <row r="532" spans="1:1">
      <c r="A532" s="57">
        <v>41438</v>
      </c>
    </row>
    <row r="533" spans="1:1">
      <c r="A533" s="57">
        <v>41439</v>
      </c>
    </row>
    <row r="534" spans="1:1">
      <c r="A534" s="57">
        <v>41440</v>
      </c>
    </row>
    <row r="535" spans="1:1">
      <c r="A535" s="57">
        <v>41441</v>
      </c>
    </row>
    <row r="536" spans="1:1">
      <c r="A536" s="57">
        <v>41442</v>
      </c>
    </row>
    <row r="537" spans="1:1">
      <c r="A537" s="57">
        <v>41443</v>
      </c>
    </row>
    <row r="538" spans="1:1">
      <c r="A538" s="57">
        <v>41444</v>
      </c>
    </row>
    <row r="539" spans="1:1">
      <c r="A539" s="57">
        <v>41445</v>
      </c>
    </row>
    <row r="540" spans="1:1">
      <c r="A540" s="57">
        <v>41446</v>
      </c>
    </row>
    <row r="541" spans="1:1">
      <c r="A541" s="57">
        <v>41447</v>
      </c>
    </row>
    <row r="542" spans="1:1">
      <c r="A542" s="57">
        <v>41448</v>
      </c>
    </row>
    <row r="543" spans="1:1">
      <c r="A543" s="57">
        <v>41449</v>
      </c>
    </row>
    <row r="544" spans="1:1">
      <c r="A544" s="57">
        <v>41450</v>
      </c>
    </row>
    <row r="545" spans="1:1">
      <c r="A545" s="57">
        <v>41451</v>
      </c>
    </row>
    <row r="546" spans="1:1">
      <c r="A546" s="57">
        <v>41452</v>
      </c>
    </row>
    <row r="547" spans="1:1">
      <c r="A547" s="57">
        <v>41453</v>
      </c>
    </row>
    <row r="548" spans="1:1">
      <c r="A548" s="57">
        <v>41454</v>
      </c>
    </row>
    <row r="549" spans="1:1">
      <c r="A549" s="57">
        <v>41455</v>
      </c>
    </row>
    <row r="550" spans="1:1">
      <c r="A550" s="57">
        <v>41456</v>
      </c>
    </row>
    <row r="551" spans="1:1">
      <c r="A551" s="57">
        <v>41457</v>
      </c>
    </row>
    <row r="552" spans="1:1">
      <c r="A552" s="57">
        <v>41458</v>
      </c>
    </row>
    <row r="553" spans="1:1">
      <c r="A553" s="57">
        <v>41459</v>
      </c>
    </row>
    <row r="554" spans="1:1">
      <c r="A554" s="57">
        <v>41460</v>
      </c>
    </row>
    <row r="555" spans="1:1">
      <c r="A555" s="57">
        <v>41461</v>
      </c>
    </row>
    <row r="556" spans="1:1">
      <c r="A556" s="57">
        <v>41462</v>
      </c>
    </row>
    <row r="557" spans="1:1">
      <c r="A557" s="57">
        <v>41463</v>
      </c>
    </row>
    <row r="558" spans="1:1">
      <c r="A558" s="57">
        <v>41464</v>
      </c>
    </row>
    <row r="559" spans="1:1">
      <c r="A559" s="57">
        <v>41465</v>
      </c>
    </row>
    <row r="560" spans="1:1">
      <c r="A560" s="57">
        <v>41466</v>
      </c>
    </row>
    <row r="561" spans="1:1">
      <c r="A561" s="57">
        <v>41467</v>
      </c>
    </row>
    <row r="562" spans="1:1">
      <c r="A562" s="57">
        <v>41468</v>
      </c>
    </row>
    <row r="563" spans="1:1">
      <c r="A563" s="57">
        <v>41469</v>
      </c>
    </row>
    <row r="564" spans="1:1">
      <c r="A564" s="57">
        <v>41470</v>
      </c>
    </row>
    <row r="565" spans="1:1">
      <c r="A565" s="57">
        <v>41471</v>
      </c>
    </row>
    <row r="566" spans="1:1">
      <c r="A566" s="57">
        <v>41472</v>
      </c>
    </row>
    <row r="567" spans="1:1">
      <c r="A567" s="57">
        <v>41473</v>
      </c>
    </row>
    <row r="568" spans="1:1">
      <c r="A568" s="57">
        <v>41474</v>
      </c>
    </row>
    <row r="569" spans="1:1">
      <c r="A569" s="57">
        <v>41475</v>
      </c>
    </row>
    <row r="570" spans="1:1">
      <c r="A570" s="57">
        <v>41476</v>
      </c>
    </row>
    <row r="571" spans="1:1">
      <c r="A571" s="57">
        <v>41477</v>
      </c>
    </row>
    <row r="572" spans="1:1">
      <c r="A572" s="57">
        <v>41478</v>
      </c>
    </row>
    <row r="573" spans="1:1">
      <c r="A573" s="57">
        <v>41479</v>
      </c>
    </row>
    <row r="574" spans="1:1">
      <c r="A574" s="57">
        <v>41480</v>
      </c>
    </row>
    <row r="575" spans="1:1">
      <c r="A575" s="57">
        <v>41481</v>
      </c>
    </row>
    <row r="576" spans="1:1">
      <c r="A576" s="57">
        <v>41482</v>
      </c>
    </row>
    <row r="577" spans="1:1">
      <c r="A577" s="57">
        <v>41483</v>
      </c>
    </row>
    <row r="578" spans="1:1">
      <c r="A578" s="57">
        <v>41484</v>
      </c>
    </row>
    <row r="579" spans="1:1">
      <c r="A579" s="57">
        <v>41485</v>
      </c>
    </row>
    <row r="580" spans="1:1">
      <c r="A580" s="57">
        <v>41486</v>
      </c>
    </row>
    <row r="581" spans="1:1">
      <c r="A581" s="57">
        <v>41487</v>
      </c>
    </row>
    <row r="582" spans="1:1">
      <c r="A582" s="57">
        <v>41488</v>
      </c>
    </row>
    <row r="583" spans="1:1">
      <c r="A583" s="57">
        <v>41489</v>
      </c>
    </row>
    <row r="584" spans="1:1">
      <c r="A584" s="57">
        <v>41490</v>
      </c>
    </row>
    <row r="585" spans="1:1">
      <c r="A585" s="57">
        <v>41491</v>
      </c>
    </row>
    <row r="586" spans="1:1">
      <c r="A586" s="57">
        <v>41492</v>
      </c>
    </row>
    <row r="587" spans="1:1">
      <c r="A587" s="57">
        <v>41493</v>
      </c>
    </row>
    <row r="588" spans="1:1">
      <c r="A588" s="57">
        <v>41494</v>
      </c>
    </row>
    <row r="589" spans="1:1">
      <c r="A589" s="57">
        <v>41495</v>
      </c>
    </row>
    <row r="590" spans="1:1">
      <c r="A590" s="57">
        <v>41496</v>
      </c>
    </row>
    <row r="591" spans="1:1">
      <c r="A591" s="57">
        <v>41497</v>
      </c>
    </row>
    <row r="592" spans="1:1">
      <c r="A592" s="57">
        <v>41498</v>
      </c>
    </row>
    <row r="593" spans="1:1">
      <c r="A593" s="57">
        <v>41499</v>
      </c>
    </row>
    <row r="594" spans="1:1">
      <c r="A594" s="57">
        <v>41500</v>
      </c>
    </row>
    <row r="595" spans="1:1">
      <c r="A595" s="57">
        <v>41501</v>
      </c>
    </row>
    <row r="596" spans="1:1">
      <c r="A596" s="57">
        <v>41502</v>
      </c>
    </row>
    <row r="597" spans="1:1">
      <c r="A597" s="57">
        <v>41503</v>
      </c>
    </row>
    <row r="598" spans="1:1">
      <c r="A598" s="57">
        <v>41504</v>
      </c>
    </row>
    <row r="599" spans="1:1">
      <c r="A599" s="57">
        <v>41505</v>
      </c>
    </row>
    <row r="600" spans="1:1">
      <c r="A600" s="57">
        <v>41506</v>
      </c>
    </row>
    <row r="601" spans="1:1">
      <c r="A601" s="57">
        <v>41507</v>
      </c>
    </row>
    <row r="602" spans="1:1">
      <c r="A602" s="57">
        <v>41508</v>
      </c>
    </row>
    <row r="603" spans="1:1">
      <c r="A603" s="57">
        <v>41509</v>
      </c>
    </row>
    <row r="604" spans="1:1">
      <c r="A604" s="57">
        <v>41510</v>
      </c>
    </row>
    <row r="605" spans="1:1">
      <c r="A605" s="57">
        <v>41511</v>
      </c>
    </row>
    <row r="606" spans="1:1">
      <c r="A606" s="57">
        <v>41512</v>
      </c>
    </row>
    <row r="607" spans="1:1">
      <c r="A607" s="57">
        <v>41513</v>
      </c>
    </row>
    <row r="608" spans="1:1">
      <c r="A608" s="57">
        <v>41514</v>
      </c>
    </row>
    <row r="609" spans="1:1">
      <c r="A609" s="57">
        <v>41515</v>
      </c>
    </row>
    <row r="610" spans="1:1">
      <c r="A610" s="57">
        <v>41516</v>
      </c>
    </row>
    <row r="611" spans="1:1">
      <c r="A611" s="57">
        <v>41517</v>
      </c>
    </row>
    <row r="612" spans="1:1">
      <c r="A612" s="57">
        <v>41518</v>
      </c>
    </row>
    <row r="613" spans="1:1">
      <c r="A613" s="57">
        <v>41519</v>
      </c>
    </row>
    <row r="614" spans="1:1">
      <c r="A614" s="57">
        <v>41520</v>
      </c>
    </row>
    <row r="615" spans="1:1">
      <c r="A615" s="57">
        <v>41521</v>
      </c>
    </row>
    <row r="616" spans="1:1">
      <c r="A616" s="57">
        <v>41522</v>
      </c>
    </row>
    <row r="617" spans="1:1">
      <c r="A617" s="57">
        <v>41523</v>
      </c>
    </row>
    <row r="618" spans="1:1">
      <c r="A618" s="57">
        <v>41524</v>
      </c>
    </row>
    <row r="619" spans="1:1">
      <c r="A619" s="57">
        <v>41525</v>
      </c>
    </row>
    <row r="620" spans="1:1">
      <c r="A620" s="57">
        <v>41526</v>
      </c>
    </row>
    <row r="621" spans="1:1">
      <c r="A621" s="57">
        <v>41527</v>
      </c>
    </row>
    <row r="622" spans="1:1">
      <c r="A622" s="57">
        <v>41528</v>
      </c>
    </row>
    <row r="623" spans="1:1">
      <c r="A623" s="57">
        <v>41529</v>
      </c>
    </row>
    <row r="624" spans="1:1">
      <c r="A624" s="57">
        <v>41530</v>
      </c>
    </row>
    <row r="625" spans="1:1">
      <c r="A625" s="57">
        <v>41531</v>
      </c>
    </row>
    <row r="626" spans="1:1">
      <c r="A626" s="57">
        <v>41532</v>
      </c>
    </row>
    <row r="627" spans="1:1">
      <c r="A627" s="57">
        <v>41533</v>
      </c>
    </row>
    <row r="628" spans="1:1">
      <c r="A628" s="57">
        <v>41534</v>
      </c>
    </row>
    <row r="629" spans="1:1">
      <c r="A629" s="57">
        <v>41535</v>
      </c>
    </row>
    <row r="630" spans="1:1">
      <c r="A630" s="57">
        <v>41536</v>
      </c>
    </row>
    <row r="631" spans="1:1">
      <c r="A631" s="57">
        <v>41537</v>
      </c>
    </row>
    <row r="632" spans="1:1">
      <c r="A632" s="57">
        <v>41538</v>
      </c>
    </row>
    <row r="633" spans="1:1">
      <c r="A633" s="57">
        <v>41539</v>
      </c>
    </row>
    <row r="634" spans="1:1">
      <c r="A634" s="57">
        <v>41540</v>
      </c>
    </row>
    <row r="635" spans="1:1">
      <c r="A635" s="57">
        <v>41541</v>
      </c>
    </row>
    <row r="636" spans="1:1">
      <c r="A636" s="57">
        <v>41542</v>
      </c>
    </row>
    <row r="637" spans="1:1">
      <c r="A637" s="57">
        <v>41543</v>
      </c>
    </row>
    <row r="638" spans="1:1">
      <c r="A638" s="57">
        <v>41544</v>
      </c>
    </row>
    <row r="639" spans="1:1">
      <c r="A639" s="57">
        <v>41545</v>
      </c>
    </row>
    <row r="640" spans="1:1">
      <c r="A640" s="57">
        <v>41546</v>
      </c>
    </row>
    <row r="641" spans="1:1">
      <c r="A641" s="57">
        <v>41547</v>
      </c>
    </row>
    <row r="642" spans="1:1">
      <c r="A642" s="57">
        <v>41548</v>
      </c>
    </row>
    <row r="643" spans="1:1">
      <c r="A643" s="57">
        <v>41549</v>
      </c>
    </row>
    <row r="644" spans="1:1">
      <c r="A644" s="57">
        <v>41550</v>
      </c>
    </row>
    <row r="645" spans="1:1">
      <c r="A645" s="57">
        <v>41551</v>
      </c>
    </row>
    <row r="646" spans="1:1">
      <c r="A646" s="57">
        <v>41552</v>
      </c>
    </row>
    <row r="647" spans="1:1">
      <c r="A647" s="57">
        <v>41553</v>
      </c>
    </row>
    <row r="648" spans="1:1">
      <c r="A648" s="57">
        <v>41554</v>
      </c>
    </row>
    <row r="649" spans="1:1">
      <c r="A649" s="57">
        <v>41555</v>
      </c>
    </row>
    <row r="650" spans="1:1">
      <c r="A650" s="57">
        <v>41556</v>
      </c>
    </row>
    <row r="651" spans="1:1">
      <c r="A651" s="57">
        <v>41557</v>
      </c>
    </row>
    <row r="652" spans="1:1">
      <c r="A652" s="57">
        <v>41558</v>
      </c>
    </row>
    <row r="653" spans="1:1">
      <c r="A653" s="57">
        <v>41559</v>
      </c>
    </row>
    <row r="654" spans="1:1">
      <c r="A654" s="57">
        <v>41560</v>
      </c>
    </row>
    <row r="655" spans="1:1">
      <c r="A655" s="57">
        <v>41561</v>
      </c>
    </row>
    <row r="656" spans="1:1">
      <c r="A656" s="57">
        <v>41562</v>
      </c>
    </row>
    <row r="657" spans="1:1">
      <c r="A657" s="57">
        <v>41563</v>
      </c>
    </row>
    <row r="658" spans="1:1">
      <c r="A658" s="57">
        <v>41564</v>
      </c>
    </row>
    <row r="659" spans="1:1">
      <c r="A659" s="57">
        <v>41565</v>
      </c>
    </row>
    <row r="660" spans="1:1">
      <c r="A660" s="57">
        <v>41566</v>
      </c>
    </row>
    <row r="661" spans="1:1">
      <c r="A661" s="57">
        <v>41567</v>
      </c>
    </row>
    <row r="662" spans="1:1">
      <c r="A662" s="57">
        <v>41568</v>
      </c>
    </row>
    <row r="663" spans="1:1">
      <c r="A663" s="57">
        <v>41569</v>
      </c>
    </row>
    <row r="664" spans="1:1">
      <c r="A664" s="57">
        <v>41570</v>
      </c>
    </row>
    <row r="665" spans="1:1">
      <c r="A665" s="57">
        <v>41571</v>
      </c>
    </row>
    <row r="666" spans="1:1">
      <c r="A666" s="57">
        <v>41572</v>
      </c>
    </row>
    <row r="667" spans="1:1">
      <c r="A667" s="57">
        <v>41573</v>
      </c>
    </row>
    <row r="668" spans="1:1">
      <c r="A668" s="57">
        <v>41574</v>
      </c>
    </row>
    <row r="669" spans="1:1">
      <c r="A669" s="57">
        <v>41575</v>
      </c>
    </row>
    <row r="670" spans="1:1">
      <c r="A670" s="57">
        <v>41576</v>
      </c>
    </row>
    <row r="671" spans="1:1">
      <c r="A671" s="57">
        <v>41577</v>
      </c>
    </row>
    <row r="672" spans="1:1">
      <c r="A672" s="57">
        <v>41578</v>
      </c>
    </row>
    <row r="673" spans="1:1">
      <c r="A673" s="57">
        <v>41579</v>
      </c>
    </row>
    <row r="674" spans="1:1">
      <c r="A674" s="57">
        <v>41580</v>
      </c>
    </row>
    <row r="675" spans="1:1">
      <c r="A675" s="57">
        <v>41581</v>
      </c>
    </row>
    <row r="676" spans="1:1">
      <c r="A676" s="57">
        <v>41582</v>
      </c>
    </row>
    <row r="677" spans="1:1">
      <c r="A677" s="57">
        <v>41583</v>
      </c>
    </row>
    <row r="678" spans="1:1">
      <c r="A678" s="57">
        <v>41584</v>
      </c>
    </row>
    <row r="679" spans="1:1">
      <c r="A679" s="57">
        <v>41585</v>
      </c>
    </row>
    <row r="680" spans="1:1">
      <c r="A680" s="57">
        <v>41586</v>
      </c>
    </row>
    <row r="681" spans="1:1">
      <c r="A681" s="57">
        <v>41587</v>
      </c>
    </row>
    <row r="682" spans="1:1">
      <c r="A682" s="57">
        <v>41588</v>
      </c>
    </row>
    <row r="683" spans="1:1">
      <c r="A683" s="57">
        <v>41589</v>
      </c>
    </row>
    <row r="684" spans="1:1">
      <c r="A684" s="57">
        <v>41590</v>
      </c>
    </row>
    <row r="685" spans="1:1">
      <c r="A685" s="57">
        <v>41591</v>
      </c>
    </row>
    <row r="686" spans="1:1">
      <c r="A686" s="57">
        <v>41592</v>
      </c>
    </row>
    <row r="687" spans="1:1">
      <c r="A687" s="57">
        <v>41593</v>
      </c>
    </row>
    <row r="688" spans="1:1">
      <c r="A688" s="57">
        <v>41594</v>
      </c>
    </row>
    <row r="689" spans="1:1">
      <c r="A689" s="57">
        <v>41595</v>
      </c>
    </row>
    <row r="690" spans="1:1">
      <c r="A690" s="57">
        <v>41596</v>
      </c>
    </row>
    <row r="691" spans="1:1">
      <c r="A691" s="57">
        <v>41597</v>
      </c>
    </row>
    <row r="692" spans="1:1">
      <c r="A692" s="57">
        <v>41598</v>
      </c>
    </row>
    <row r="693" spans="1:1">
      <c r="A693" s="57">
        <v>41599</v>
      </c>
    </row>
    <row r="694" spans="1:1">
      <c r="A694" s="57">
        <v>41600</v>
      </c>
    </row>
    <row r="695" spans="1:1">
      <c r="A695" s="57">
        <v>41601</v>
      </c>
    </row>
    <row r="696" spans="1:1">
      <c r="A696" s="57">
        <v>41602</v>
      </c>
    </row>
    <row r="697" spans="1:1">
      <c r="A697" s="57">
        <v>41603</v>
      </c>
    </row>
    <row r="698" spans="1:1">
      <c r="A698" s="57">
        <v>41604</v>
      </c>
    </row>
    <row r="699" spans="1:1">
      <c r="A699" s="57">
        <v>41605</v>
      </c>
    </row>
    <row r="700" spans="1:1">
      <c r="A700" s="57">
        <v>41606</v>
      </c>
    </row>
    <row r="701" spans="1:1">
      <c r="A701" s="57">
        <v>41607</v>
      </c>
    </row>
    <row r="702" spans="1:1">
      <c r="A702" s="57">
        <v>41608</v>
      </c>
    </row>
    <row r="703" spans="1:1">
      <c r="A703" s="57">
        <v>41609</v>
      </c>
    </row>
    <row r="704" spans="1:1">
      <c r="A704" s="57">
        <v>41610</v>
      </c>
    </row>
    <row r="705" spans="1:1">
      <c r="A705" s="57">
        <v>41611</v>
      </c>
    </row>
    <row r="706" spans="1:1">
      <c r="A706" s="57">
        <v>41612</v>
      </c>
    </row>
    <row r="707" spans="1:1">
      <c r="A707" s="57">
        <v>41613</v>
      </c>
    </row>
    <row r="708" spans="1:1">
      <c r="A708" s="57">
        <v>41614</v>
      </c>
    </row>
    <row r="709" spans="1:1">
      <c r="A709" s="57">
        <v>41615</v>
      </c>
    </row>
    <row r="710" spans="1:1">
      <c r="A710" s="57">
        <v>41616</v>
      </c>
    </row>
    <row r="711" spans="1:1">
      <c r="A711" s="57">
        <v>41617</v>
      </c>
    </row>
    <row r="712" spans="1:1">
      <c r="A712" s="57">
        <v>41618</v>
      </c>
    </row>
    <row r="713" spans="1:1">
      <c r="A713" s="57">
        <v>41619</v>
      </c>
    </row>
    <row r="714" spans="1:1">
      <c r="A714" s="57">
        <v>41620</v>
      </c>
    </row>
    <row r="715" spans="1:1">
      <c r="A715" s="57">
        <v>41621</v>
      </c>
    </row>
    <row r="716" spans="1:1">
      <c r="A716" s="57">
        <v>41622</v>
      </c>
    </row>
    <row r="717" spans="1:1">
      <c r="A717" s="57">
        <v>41623</v>
      </c>
    </row>
    <row r="718" spans="1:1">
      <c r="A718" s="57">
        <v>41624</v>
      </c>
    </row>
    <row r="719" spans="1:1">
      <c r="A719" s="57">
        <v>41625</v>
      </c>
    </row>
    <row r="720" spans="1:1">
      <c r="A720" s="57">
        <v>41626</v>
      </c>
    </row>
    <row r="721" spans="1:1">
      <c r="A721" s="57">
        <v>41627</v>
      </c>
    </row>
    <row r="722" spans="1:1">
      <c r="A722" s="57">
        <v>41628</v>
      </c>
    </row>
    <row r="723" spans="1:1">
      <c r="A723" s="57">
        <v>41629</v>
      </c>
    </row>
    <row r="724" spans="1:1">
      <c r="A724" s="57">
        <v>41630</v>
      </c>
    </row>
    <row r="725" spans="1:1">
      <c r="A725" s="57">
        <v>41631</v>
      </c>
    </row>
    <row r="726" spans="1:1">
      <c r="A726" s="57">
        <v>41632</v>
      </c>
    </row>
    <row r="727" spans="1:1">
      <c r="A727" s="57">
        <v>41633</v>
      </c>
    </row>
    <row r="728" spans="1:1">
      <c r="A728" s="57">
        <v>41634</v>
      </c>
    </row>
    <row r="729" spans="1:1">
      <c r="A729" s="57">
        <v>41635</v>
      </c>
    </row>
    <row r="730" spans="1:1">
      <c r="A730" s="57">
        <v>41636</v>
      </c>
    </row>
    <row r="731" spans="1:1">
      <c r="A731" s="57">
        <v>41637</v>
      </c>
    </row>
    <row r="732" spans="1:1">
      <c r="A732" s="57">
        <v>41638</v>
      </c>
    </row>
    <row r="733" spans="1:1">
      <c r="A733" s="57">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zoomScaleNormal="100" zoomScaleSheetLayoutView="100" workbookViewId="0">
      <selection activeCell="B21" sqref="B21"/>
    </sheetView>
  </sheetViews>
  <sheetFormatPr defaultColWidth="9.109375" defaultRowHeight="13.8"/>
  <cols>
    <col min="1" max="1" width="14.33203125" style="20" bestFit="1" customWidth="1"/>
    <col min="2" max="2" width="80" style="190" customWidth="1"/>
    <col min="3" max="3" width="16.5546875" style="20" customWidth="1"/>
    <col min="4" max="4" width="14.33203125" style="20" customWidth="1"/>
    <col min="5" max="5" width="0.44140625" style="19" customWidth="1"/>
    <col min="6" max="16384" width="9.109375" style="20"/>
  </cols>
  <sheetData>
    <row r="1" spans="1:12" s="6" customFormat="1">
      <c r="A1" s="70" t="s">
        <v>252</v>
      </c>
      <c r="B1" s="186"/>
      <c r="C1" s="727" t="s">
        <v>94</v>
      </c>
      <c r="D1" s="727"/>
      <c r="E1" s="105"/>
    </row>
    <row r="2" spans="1:12" s="6" customFormat="1">
      <c r="A2" s="71" t="s">
        <v>124</v>
      </c>
      <c r="B2" s="186"/>
      <c r="C2" s="728" t="str">
        <f>'ფორმა N1'!M2</f>
        <v>2021 წელი</v>
      </c>
      <c r="D2" s="729"/>
      <c r="E2" s="105"/>
    </row>
    <row r="3" spans="1:12" s="6" customFormat="1">
      <c r="A3" s="71"/>
      <c r="B3" s="186"/>
      <c r="C3" s="265"/>
      <c r="D3" s="265"/>
      <c r="E3" s="105"/>
    </row>
    <row r="4" spans="1:12" s="2" customFormat="1">
      <c r="A4" s="72" t="str">
        <f>'ფორმა N2'!A4</f>
        <v>ანგარიშვალდებული პირის დასახელება:</v>
      </c>
      <c r="B4" s="187"/>
      <c r="C4" s="71"/>
      <c r="D4" s="71"/>
      <c r="E4" s="102"/>
      <c r="L4" s="6"/>
    </row>
    <row r="5" spans="1:12" s="2" customFormat="1">
      <c r="A5" s="174" t="str">
        <f>'ფორმა N1'!D4</f>
        <v>მოქალაქეთა პოლიტიკური გაერთიანება "საქართველოსთვის"</v>
      </c>
      <c r="B5" s="188"/>
      <c r="C5" s="56"/>
      <c r="D5" s="56"/>
      <c r="E5" s="102"/>
    </row>
    <row r="6" spans="1:12" s="2" customFormat="1">
      <c r="A6" s="72"/>
      <c r="B6" s="187"/>
      <c r="C6" s="71"/>
      <c r="D6" s="71"/>
      <c r="E6" s="102"/>
    </row>
    <row r="7" spans="1:12" s="6" customFormat="1" ht="16.2">
      <c r="A7" s="260"/>
      <c r="B7" s="361"/>
      <c r="C7" s="73"/>
      <c r="D7" s="73"/>
      <c r="E7" s="105"/>
    </row>
    <row r="8" spans="1:12" s="6" customFormat="1" ht="27.6">
      <c r="A8" s="100" t="s">
        <v>64</v>
      </c>
      <c r="B8" s="74" t="s">
        <v>230</v>
      </c>
      <c r="C8" s="74" t="s">
        <v>66</v>
      </c>
      <c r="D8" s="74" t="s">
        <v>67</v>
      </c>
      <c r="E8" s="105"/>
      <c r="F8" s="362"/>
    </row>
    <row r="9" spans="1:12" s="7" customFormat="1">
      <c r="A9" s="175">
        <v>1</v>
      </c>
      <c r="B9" s="175" t="s">
        <v>65</v>
      </c>
      <c r="C9" s="80">
        <f>SUM(C10,C26)</f>
        <v>105190.5</v>
      </c>
      <c r="D9" s="80">
        <f>SUM(D10,D26)</f>
        <v>1159463.22</v>
      </c>
      <c r="E9" s="105"/>
    </row>
    <row r="10" spans="1:12" s="7" customFormat="1">
      <c r="A10" s="82">
        <v>1.1000000000000001</v>
      </c>
      <c r="B10" s="82" t="s">
        <v>69</v>
      </c>
      <c r="C10" s="80"/>
      <c r="D10" s="80">
        <f>SUM(D11,D12,D16,D19,D24,D25,)</f>
        <v>1159168.73</v>
      </c>
      <c r="E10" s="105"/>
    </row>
    <row r="11" spans="1:12" s="9" customFormat="1" ht="16.2">
      <c r="A11" s="83" t="s">
        <v>30</v>
      </c>
      <c r="B11" s="83" t="s">
        <v>68</v>
      </c>
      <c r="C11" s="8"/>
      <c r="D11" s="8"/>
      <c r="E11" s="105"/>
    </row>
    <row r="12" spans="1:12" s="10" customFormat="1">
      <c r="A12" s="83" t="s">
        <v>31</v>
      </c>
      <c r="B12" s="83" t="s">
        <v>283</v>
      </c>
      <c r="C12" s="101">
        <f>SUM(C14:C15)</f>
        <v>0</v>
      </c>
      <c r="D12" s="101">
        <f>SUM(D13:D15)</f>
        <v>1158278.73</v>
      </c>
      <c r="E12" s="105"/>
    </row>
    <row r="13" spans="1:12" s="3" customFormat="1">
      <c r="A13" s="92" t="s">
        <v>70</v>
      </c>
      <c r="B13" s="92" t="s">
        <v>286</v>
      </c>
      <c r="C13" s="8"/>
      <c r="D13" s="8">
        <f>849800.73+300678-2200</f>
        <v>1148278.73</v>
      </c>
      <c r="E13" s="105"/>
    </row>
    <row r="14" spans="1:12" s="3" customFormat="1">
      <c r="A14" s="92" t="s">
        <v>408</v>
      </c>
      <c r="B14" s="92" t="s">
        <v>407</v>
      </c>
      <c r="C14" s="8"/>
      <c r="D14" s="8">
        <v>10000</v>
      </c>
      <c r="E14" s="105"/>
    </row>
    <row r="15" spans="1:12" s="3" customFormat="1">
      <c r="A15" s="92" t="s">
        <v>409</v>
      </c>
      <c r="B15" s="92" t="s">
        <v>83</v>
      </c>
      <c r="C15" s="8"/>
      <c r="D15" s="8"/>
      <c r="E15" s="105"/>
    </row>
    <row r="16" spans="1:12" s="3" customFormat="1">
      <c r="A16" s="83" t="s">
        <v>71</v>
      </c>
      <c r="B16" s="83" t="s">
        <v>72</v>
      </c>
      <c r="C16" s="101">
        <f>SUM(C17:C18)</f>
        <v>0</v>
      </c>
      <c r="D16" s="101">
        <f>SUM(D17:D18)</f>
        <v>0</v>
      </c>
      <c r="E16" s="105"/>
    </row>
    <row r="17" spans="1:5" s="3" customFormat="1">
      <c r="A17" s="92" t="s">
        <v>73</v>
      </c>
      <c r="B17" s="92" t="s">
        <v>75</v>
      </c>
      <c r="C17" s="8"/>
      <c r="D17" s="8"/>
      <c r="E17" s="105"/>
    </row>
    <row r="18" spans="1:5" s="3" customFormat="1">
      <c r="A18" s="92" t="s">
        <v>74</v>
      </c>
      <c r="B18" s="92" t="s">
        <v>449</v>
      </c>
      <c r="C18" s="8"/>
      <c r="D18" s="8"/>
      <c r="E18" s="105"/>
    </row>
    <row r="19" spans="1:5" s="3" customFormat="1">
      <c r="A19" s="83" t="s">
        <v>76</v>
      </c>
      <c r="B19" s="83" t="s">
        <v>363</v>
      </c>
      <c r="C19" s="101">
        <f>SUM(C20:C23)</f>
        <v>0</v>
      </c>
      <c r="D19" s="101">
        <f>SUM(D20:D23)</f>
        <v>0</v>
      </c>
      <c r="E19" s="105"/>
    </row>
    <row r="20" spans="1:5" s="3" customFormat="1">
      <c r="A20" s="92" t="s">
        <v>77</v>
      </c>
      <c r="B20" s="92" t="s">
        <v>505</v>
      </c>
      <c r="C20" s="8"/>
      <c r="D20" s="8"/>
      <c r="E20" s="105"/>
    </row>
    <row r="21" spans="1:5" s="3" customFormat="1" ht="27.6">
      <c r="A21" s="92" t="s">
        <v>78</v>
      </c>
      <c r="B21" s="92" t="s">
        <v>415</v>
      </c>
      <c r="C21" s="8"/>
      <c r="D21" s="8"/>
      <c r="E21" s="105"/>
    </row>
    <row r="22" spans="1:5" s="3" customFormat="1">
      <c r="A22" s="92" t="s">
        <v>79</v>
      </c>
      <c r="B22" s="92" t="s">
        <v>434</v>
      </c>
      <c r="C22" s="8"/>
      <c r="D22" s="8"/>
      <c r="E22" s="105"/>
    </row>
    <row r="23" spans="1:5" s="3" customFormat="1">
      <c r="A23" s="92" t="s">
        <v>80</v>
      </c>
      <c r="B23" s="92" t="s">
        <v>481</v>
      </c>
      <c r="C23" s="8"/>
      <c r="D23" s="8"/>
      <c r="E23" s="105"/>
    </row>
    <row r="24" spans="1:5" s="3" customFormat="1">
      <c r="A24" s="83" t="s">
        <v>81</v>
      </c>
      <c r="B24" s="83" t="s">
        <v>377</v>
      </c>
      <c r="C24" s="8"/>
      <c r="D24" s="8"/>
      <c r="E24" s="105"/>
    </row>
    <row r="25" spans="1:5" s="3" customFormat="1">
      <c r="A25" s="83" t="s">
        <v>232</v>
      </c>
      <c r="B25" s="83" t="s">
        <v>383</v>
      </c>
      <c r="C25" s="8"/>
      <c r="D25" s="8">
        <v>890</v>
      </c>
      <c r="E25" s="105"/>
    </row>
    <row r="26" spans="1:5">
      <c r="A26" s="82">
        <v>1.2</v>
      </c>
      <c r="B26" s="82" t="s">
        <v>82</v>
      </c>
      <c r="C26" s="80">
        <f>SUM(C27,C31,C35)</f>
        <v>105190.5</v>
      </c>
      <c r="D26" s="80">
        <f>SUM(D27,D31,D35)</f>
        <v>294.49</v>
      </c>
      <c r="E26" s="105"/>
    </row>
    <row r="27" spans="1:5">
      <c r="A27" s="83" t="s">
        <v>32</v>
      </c>
      <c r="B27" s="83" t="s">
        <v>286</v>
      </c>
      <c r="C27" s="101">
        <f>SUM(C28:C30)</f>
        <v>103090.5</v>
      </c>
      <c r="D27" s="101">
        <f>SUM(D28:D30)</f>
        <v>0</v>
      </c>
      <c r="E27" s="105"/>
    </row>
    <row r="28" spans="1:5">
      <c r="A28" s="183" t="s">
        <v>84</v>
      </c>
      <c r="B28" s="183" t="s">
        <v>284</v>
      </c>
      <c r="C28" s="8"/>
      <c r="D28" s="8"/>
      <c r="E28" s="105"/>
    </row>
    <row r="29" spans="1:5">
      <c r="A29" s="183" t="s">
        <v>85</v>
      </c>
      <c r="B29" s="183" t="s">
        <v>287</v>
      </c>
      <c r="C29" s="8"/>
      <c r="D29" s="8"/>
      <c r="E29" s="105"/>
    </row>
    <row r="30" spans="1:5">
      <c r="A30" s="183" t="s">
        <v>384</v>
      </c>
      <c r="B30" s="183" t="s">
        <v>285</v>
      </c>
      <c r="C30" s="8">
        <f>100107.5+2983</f>
        <v>103090.5</v>
      </c>
      <c r="D30" s="8"/>
      <c r="E30" s="105"/>
    </row>
    <row r="31" spans="1:5">
      <c r="A31" s="83" t="s">
        <v>33</v>
      </c>
      <c r="B31" s="83" t="s">
        <v>407</v>
      </c>
      <c r="C31" s="101">
        <f>SUM(C32:C34)</f>
        <v>2100</v>
      </c>
      <c r="D31" s="101">
        <f>SUM(D32:D34)</f>
        <v>0</v>
      </c>
      <c r="E31" s="105"/>
    </row>
    <row r="32" spans="1:5">
      <c r="A32" s="183" t="s">
        <v>12</v>
      </c>
      <c r="B32" s="183" t="s">
        <v>410</v>
      </c>
      <c r="C32" s="8"/>
      <c r="D32" s="8"/>
      <c r="E32" s="105"/>
    </row>
    <row r="33" spans="1:9">
      <c r="A33" s="183" t="s">
        <v>13</v>
      </c>
      <c r="B33" s="183" t="s">
        <v>411</v>
      </c>
      <c r="C33" s="8"/>
      <c r="D33" s="8"/>
      <c r="E33" s="105"/>
    </row>
    <row r="34" spans="1:9">
      <c r="A34" s="183" t="s">
        <v>261</v>
      </c>
      <c r="B34" s="183" t="s">
        <v>412</v>
      </c>
      <c r="C34" s="8">
        <v>2100</v>
      </c>
      <c r="D34" s="8"/>
      <c r="E34" s="105"/>
    </row>
    <row r="35" spans="1:9" s="312" customFormat="1">
      <c r="A35" s="83" t="s">
        <v>34</v>
      </c>
      <c r="B35" s="193" t="s">
        <v>382</v>
      </c>
      <c r="C35" s="8"/>
      <c r="D35" s="8">
        <v>294.49</v>
      </c>
    </row>
    <row r="36" spans="1:9" s="2" customFormat="1">
      <c r="A36" s="1"/>
      <c r="B36" s="189"/>
      <c r="E36" s="263"/>
    </row>
    <row r="37" spans="1:9" s="2" customFormat="1">
      <c r="B37" s="189"/>
      <c r="E37" s="263"/>
    </row>
    <row r="38" spans="1:9">
      <c r="A38" s="1"/>
    </row>
    <row r="39" spans="1:9">
      <c r="A39" s="2"/>
    </row>
    <row r="40" spans="1:9" s="2" customFormat="1">
      <c r="A40" s="65" t="s">
        <v>93</v>
      </c>
      <c r="B40" s="189"/>
      <c r="E40" s="263"/>
    </row>
    <row r="41" spans="1:9" s="2" customFormat="1">
      <c r="B41" s="189"/>
      <c r="E41" s="269"/>
      <c r="F41" s="269"/>
      <c r="G41" s="269"/>
      <c r="H41" s="269"/>
      <c r="I41" s="269"/>
    </row>
    <row r="42" spans="1:9" s="2" customFormat="1">
      <c r="B42" s="189"/>
      <c r="D42" s="12"/>
      <c r="E42" s="269"/>
      <c r="F42" s="269"/>
      <c r="G42" s="269"/>
      <c r="H42" s="269"/>
      <c r="I42" s="269"/>
    </row>
    <row r="43" spans="1:9" s="2" customFormat="1">
      <c r="A43" s="269"/>
      <c r="B43" s="191" t="s">
        <v>380</v>
      </c>
      <c r="D43" s="12"/>
      <c r="E43" s="269"/>
      <c r="F43" s="269"/>
      <c r="G43" s="269"/>
      <c r="H43" s="269"/>
      <c r="I43" s="269"/>
    </row>
    <row r="44" spans="1:9" s="2" customFormat="1">
      <c r="A44" s="269"/>
      <c r="B44" s="189" t="s">
        <v>250</v>
      </c>
      <c r="D44" s="12"/>
      <c r="E44" s="269"/>
      <c r="F44" s="269"/>
      <c r="G44" s="269"/>
      <c r="H44" s="269"/>
      <c r="I44" s="269"/>
    </row>
    <row r="45" spans="1:9" s="269" customFormat="1" ht="13.2">
      <c r="B45" s="192" t="s">
        <v>123</v>
      </c>
    </row>
    <row r="46" spans="1:9" s="269" customFormat="1" ht="13.2">
      <c r="B46" s="363"/>
    </row>
  </sheetData>
  <mergeCells count="2">
    <mergeCell ref="C1:D1"/>
    <mergeCell ref="C2:D2"/>
  </mergeCells>
  <pageMargins left="0.11811023622047245" right="0.11811023622047245" top="0.59055118110236227" bottom="0.59055118110236227" header="0.15748031496062992" footer="0.15748031496062992"/>
  <pageSetup paperSize="9" scale="81"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view="pageBreakPreview" topLeftCell="A34" zoomScale="80" zoomScaleNormal="100" zoomScaleSheetLayoutView="80" workbookViewId="0">
      <selection activeCell="C55" sqref="C55"/>
    </sheetView>
  </sheetViews>
  <sheetFormatPr defaultColWidth="9.109375" defaultRowHeight="13.8"/>
  <cols>
    <col min="1" max="1" width="14.44140625" style="2" customWidth="1"/>
    <col min="2" max="2" width="77.33203125" style="2" customWidth="1"/>
    <col min="3" max="3" width="15" style="2" customWidth="1"/>
    <col min="4" max="4" width="13.5546875" style="2" customWidth="1"/>
    <col min="5" max="5" width="0.6640625" style="2" customWidth="1"/>
    <col min="6" max="16384" width="9.109375" style="2"/>
  </cols>
  <sheetData>
    <row r="1" spans="1:5" s="6" customFormat="1" ht="21.75" customHeight="1">
      <c r="A1" s="731" t="s">
        <v>450</v>
      </c>
      <c r="B1" s="731"/>
      <c r="C1" s="727" t="s">
        <v>94</v>
      </c>
      <c r="D1" s="727"/>
      <c r="E1" s="86"/>
    </row>
    <row r="2" spans="1:5" s="6" customFormat="1">
      <c r="A2" s="731" t="s">
        <v>451</v>
      </c>
      <c r="B2" s="731"/>
      <c r="C2" s="725" t="str">
        <f>'ფორმა N1'!M2</f>
        <v>2021 წელი</v>
      </c>
      <c r="D2" s="726"/>
      <c r="E2" s="86"/>
    </row>
    <row r="3" spans="1:5" s="6" customFormat="1">
      <c r="A3" s="732"/>
      <c r="B3" s="732"/>
      <c r="C3" s="265"/>
      <c r="D3" s="265"/>
      <c r="E3" s="86"/>
    </row>
    <row r="4" spans="1:5" s="6" customFormat="1">
      <c r="A4" s="71" t="s">
        <v>124</v>
      </c>
      <c r="B4" s="260"/>
      <c r="C4" s="265"/>
      <c r="D4" s="265"/>
      <c r="E4" s="86"/>
    </row>
    <row r="5" spans="1:5" s="6" customFormat="1">
      <c r="A5" s="71"/>
      <c r="B5" s="260"/>
      <c r="C5" s="265"/>
      <c r="D5" s="265"/>
      <c r="E5" s="86"/>
    </row>
    <row r="6" spans="1:5">
      <c r="A6" s="72" t="str">
        <f>'[2]ფორმა N2'!A4</f>
        <v>ანგარიშვალდებული პირის დასახელება:</v>
      </c>
      <c r="B6" s="72"/>
      <c r="C6" s="71"/>
      <c r="D6" s="71"/>
      <c r="E6" s="87"/>
    </row>
    <row r="7" spans="1:5">
      <c r="A7" s="174" t="str">
        <f>'ფორმა N1'!D4</f>
        <v>მოქალაქეთა პოლიტიკური გაერთიანება "საქართველოსთვის"</v>
      </c>
      <c r="B7" s="75"/>
      <c r="C7" s="76"/>
      <c r="D7" s="76"/>
      <c r="E7" s="87"/>
    </row>
    <row r="8" spans="1:5">
      <c r="A8" s="72"/>
      <c r="B8" s="72"/>
      <c r="C8" s="71"/>
      <c r="D8" s="71"/>
      <c r="E8" s="87"/>
    </row>
    <row r="9" spans="1:5" s="6" customFormat="1">
      <c r="A9" s="260"/>
      <c r="B9" s="260"/>
      <c r="C9" s="73"/>
      <c r="D9" s="73"/>
      <c r="E9" s="86"/>
    </row>
    <row r="10" spans="1:5" s="6" customFormat="1" ht="27.6">
      <c r="A10" s="84" t="s">
        <v>64</v>
      </c>
      <c r="B10" s="85" t="s">
        <v>11</v>
      </c>
      <c r="C10" s="74" t="s">
        <v>10</v>
      </c>
      <c r="D10" s="74" t="s">
        <v>9</v>
      </c>
      <c r="E10" s="86"/>
    </row>
    <row r="11" spans="1:5" s="7" customFormat="1">
      <c r="A11" s="175">
        <v>1</v>
      </c>
      <c r="B11" s="175" t="s">
        <v>57</v>
      </c>
      <c r="C11" s="77">
        <f>SUM(C12,C16,C56,C59,C60,C61,C79)</f>
        <v>208246</v>
      </c>
      <c r="D11" s="559">
        <f>SUM(D12,D16,D56,D59,D60,D61,D67,D75,D76)</f>
        <v>137241.10000000003</v>
      </c>
      <c r="E11" s="176"/>
    </row>
    <row r="12" spans="1:5" s="9" customFormat="1" ht="16.2">
      <c r="A12" s="82">
        <v>1.1000000000000001</v>
      </c>
      <c r="B12" s="82" t="s">
        <v>58</v>
      </c>
      <c r="C12" s="78">
        <f>SUM(C13:C15)</f>
        <v>0</v>
      </c>
      <c r="D12" s="78">
        <f>SUM(D13:D15)</f>
        <v>2010.2</v>
      </c>
      <c r="E12" s="88"/>
    </row>
    <row r="13" spans="1:5" s="10" customFormat="1">
      <c r="A13" s="83" t="s">
        <v>30</v>
      </c>
      <c r="B13" s="83" t="s">
        <v>59</v>
      </c>
      <c r="C13" s="4"/>
      <c r="D13" s="552">
        <v>2010.2</v>
      </c>
      <c r="E13" s="89"/>
    </row>
    <row r="14" spans="1:5" s="3" customFormat="1">
      <c r="A14" s="83" t="s">
        <v>31</v>
      </c>
      <c r="B14" s="83" t="s">
        <v>0</v>
      </c>
      <c r="C14" s="4"/>
      <c r="D14" s="4"/>
      <c r="E14" s="90"/>
    </row>
    <row r="15" spans="1:5" s="3" customFormat="1">
      <c r="A15" s="357" t="s">
        <v>71</v>
      </c>
      <c r="B15" s="83" t="s">
        <v>487</v>
      </c>
      <c r="C15" s="4"/>
      <c r="D15" s="4"/>
      <c r="E15" s="90"/>
    </row>
    <row r="16" spans="1:5" s="7" customFormat="1">
      <c r="A16" s="82">
        <v>1.2</v>
      </c>
      <c r="B16" s="82" t="s">
        <v>60</v>
      </c>
      <c r="C16" s="79">
        <f>SUM(C17,C20,C32,C33,C34,C35,C38,C39,C46:C50,C54,C55)</f>
        <v>208246</v>
      </c>
      <c r="D16" s="79">
        <f>SUM(D17,D20,D32,D33,D34,D35,D38,D39,D46:D50,D54,D55)</f>
        <v>131391.42000000001</v>
      </c>
      <c r="E16" s="176"/>
    </row>
    <row r="17" spans="1:6" s="3" customFormat="1">
      <c r="A17" s="83" t="s">
        <v>32</v>
      </c>
      <c r="B17" s="83" t="s">
        <v>1</v>
      </c>
      <c r="C17" s="78">
        <f>SUM(C18:C19)</f>
        <v>0</v>
      </c>
      <c r="D17" s="78">
        <f>SUM(D18:D19)</f>
        <v>0</v>
      </c>
      <c r="E17" s="90"/>
    </row>
    <row r="18" spans="1:6" s="3" customFormat="1">
      <c r="A18" s="92" t="s">
        <v>84</v>
      </c>
      <c r="B18" s="92" t="s">
        <v>61</v>
      </c>
      <c r="C18" s="4"/>
      <c r="D18" s="177"/>
      <c r="E18" s="90"/>
    </row>
    <row r="19" spans="1:6" s="3" customFormat="1">
      <c r="A19" s="92" t="s">
        <v>85</v>
      </c>
      <c r="B19" s="92" t="s">
        <v>62</v>
      </c>
      <c r="C19" s="4"/>
      <c r="D19" s="177"/>
      <c r="E19" s="90"/>
    </row>
    <row r="20" spans="1:6" s="3" customFormat="1">
      <c r="A20" s="83" t="s">
        <v>33</v>
      </c>
      <c r="B20" s="83" t="s">
        <v>2</v>
      </c>
      <c r="C20" s="78">
        <f>SUM(C21:C26,C31)</f>
        <v>26606</v>
      </c>
      <c r="D20" s="78">
        <f>SUM(D21:D26,D31)</f>
        <v>29469.75</v>
      </c>
      <c r="E20" s="178"/>
      <c r="F20" s="179"/>
    </row>
    <row r="21" spans="1:6" s="182" customFormat="1" ht="27.6">
      <c r="A21" s="92" t="s">
        <v>12</v>
      </c>
      <c r="B21" s="92" t="s">
        <v>231</v>
      </c>
      <c r="C21" s="180">
        <v>25833</v>
      </c>
      <c r="D21" s="36">
        <v>20201.8</v>
      </c>
      <c r="E21" s="181"/>
    </row>
    <row r="22" spans="1:6" s="182" customFormat="1">
      <c r="A22" s="92" t="s">
        <v>13</v>
      </c>
      <c r="B22" s="92" t="s">
        <v>14</v>
      </c>
      <c r="C22" s="180"/>
      <c r="D22" s="703">
        <v>3650</v>
      </c>
      <c r="E22" s="181"/>
    </row>
    <row r="23" spans="1:6" s="182" customFormat="1" ht="27.6">
      <c r="A23" s="92" t="s">
        <v>261</v>
      </c>
      <c r="B23" s="92" t="s">
        <v>22</v>
      </c>
      <c r="C23" s="180"/>
      <c r="D23" s="37"/>
      <c r="E23" s="181"/>
    </row>
    <row r="24" spans="1:6" s="182" customFormat="1" ht="16.5" customHeight="1">
      <c r="A24" s="92" t="s">
        <v>262</v>
      </c>
      <c r="B24" s="92" t="s">
        <v>15</v>
      </c>
      <c r="C24" s="180">
        <f>360+413</f>
        <v>773</v>
      </c>
      <c r="D24" s="37">
        <f>26.44+510+5.58</f>
        <v>542.0200000000001</v>
      </c>
      <c r="E24" s="181"/>
    </row>
    <row r="25" spans="1:6" s="182" customFormat="1" ht="16.5" customHeight="1">
      <c r="A25" s="92" t="s">
        <v>263</v>
      </c>
      <c r="B25" s="92" t="s">
        <v>16</v>
      </c>
      <c r="C25" s="180"/>
      <c r="D25" s="37"/>
      <c r="E25" s="181"/>
    </row>
    <row r="26" spans="1:6" s="182" customFormat="1" ht="16.5" customHeight="1">
      <c r="A26" s="92" t="s">
        <v>264</v>
      </c>
      <c r="B26" s="92" t="s">
        <v>17</v>
      </c>
      <c r="C26" s="78">
        <f>SUM(C27:C30)</f>
        <v>0</v>
      </c>
      <c r="D26" s="561">
        <f>SUM(D27:D30)</f>
        <v>5075.9299999999994</v>
      </c>
      <c r="E26" s="181"/>
    </row>
    <row r="27" spans="1:6" s="182" customFormat="1" ht="16.5" customHeight="1">
      <c r="A27" s="183" t="s">
        <v>265</v>
      </c>
      <c r="B27" s="183" t="s">
        <v>18</v>
      </c>
      <c r="C27" s="180"/>
      <c r="D27" s="703">
        <f>1545.47+122.48+77.06+714.12+31.51+96.16+109.67+1756.46+71.79+89.49+31.32</f>
        <v>4645.53</v>
      </c>
      <c r="E27" s="181"/>
    </row>
    <row r="28" spans="1:6" s="182" customFormat="1" ht="16.5" customHeight="1">
      <c r="A28" s="183" t="s">
        <v>266</v>
      </c>
      <c r="B28" s="183" t="s">
        <v>19</v>
      </c>
      <c r="C28" s="180"/>
      <c r="D28" s="703">
        <f>117.05+36.88+83.56+25.84+109.47+4.31</f>
        <v>377.10999999999996</v>
      </c>
      <c r="E28" s="181"/>
    </row>
    <row r="29" spans="1:6" s="182" customFormat="1" ht="16.5" customHeight="1">
      <c r="A29" s="183" t="s">
        <v>267</v>
      </c>
      <c r="B29" s="183" t="s">
        <v>20</v>
      </c>
      <c r="C29" s="180"/>
      <c r="D29" s="37"/>
      <c r="E29" s="181"/>
    </row>
    <row r="30" spans="1:6" s="182" customFormat="1" ht="16.5" customHeight="1">
      <c r="A30" s="183" t="s">
        <v>268</v>
      </c>
      <c r="B30" s="183" t="s">
        <v>23</v>
      </c>
      <c r="C30" s="180"/>
      <c r="D30" s="554">
        <f>26.2+27.09</f>
        <v>53.29</v>
      </c>
      <c r="E30" s="181"/>
    </row>
    <row r="31" spans="1:6" s="182" customFormat="1" ht="16.5" customHeight="1">
      <c r="A31" s="92" t="s">
        <v>269</v>
      </c>
      <c r="B31" s="92" t="s">
        <v>21</v>
      </c>
      <c r="C31" s="180"/>
      <c r="D31" s="38"/>
      <c r="E31" s="181"/>
    </row>
    <row r="32" spans="1:6" s="3" customFormat="1" ht="16.5" customHeight="1">
      <c r="A32" s="83" t="s">
        <v>34</v>
      </c>
      <c r="B32" s="83" t="s">
        <v>3</v>
      </c>
      <c r="C32" s="4"/>
      <c r="D32" s="177"/>
      <c r="E32" s="178"/>
    </row>
    <row r="33" spans="1:5" s="3" customFormat="1" ht="16.5" customHeight="1">
      <c r="A33" s="83" t="s">
        <v>35</v>
      </c>
      <c r="B33" s="83" t="s">
        <v>4</v>
      </c>
      <c r="C33" s="4"/>
      <c r="D33" s="177"/>
      <c r="E33" s="90"/>
    </row>
    <row r="34" spans="1:5" s="3" customFormat="1" ht="16.5" customHeight="1">
      <c r="A34" s="83" t="s">
        <v>36</v>
      </c>
      <c r="B34" s="83" t="s">
        <v>5</v>
      </c>
      <c r="C34" s="4"/>
      <c r="D34" s="177"/>
      <c r="E34" s="90"/>
    </row>
    <row r="35" spans="1:5" s="3" customFormat="1">
      <c r="A35" s="83" t="s">
        <v>37</v>
      </c>
      <c r="B35" s="83" t="s">
        <v>63</v>
      </c>
      <c r="C35" s="78">
        <f>SUM(C36:C37)</f>
        <v>0</v>
      </c>
      <c r="D35" s="78">
        <f>SUM(D36:D37)</f>
        <v>0</v>
      </c>
      <c r="E35" s="90"/>
    </row>
    <row r="36" spans="1:5" s="3" customFormat="1" ht="16.5" customHeight="1">
      <c r="A36" s="92" t="s">
        <v>270</v>
      </c>
      <c r="B36" s="92" t="s">
        <v>56</v>
      </c>
      <c r="C36" s="4"/>
      <c r="D36" s="177"/>
      <c r="E36" s="90"/>
    </row>
    <row r="37" spans="1:5" s="3" customFormat="1" ht="16.5" customHeight="1">
      <c r="A37" s="92" t="s">
        <v>271</v>
      </c>
      <c r="B37" s="92" t="s">
        <v>55</v>
      </c>
      <c r="C37" s="4"/>
      <c r="D37" s="177"/>
      <c r="E37" s="90"/>
    </row>
    <row r="38" spans="1:5" s="3" customFormat="1" ht="16.5" customHeight="1">
      <c r="A38" s="83" t="s">
        <v>38</v>
      </c>
      <c r="B38" s="83" t="s">
        <v>49</v>
      </c>
      <c r="C38" s="4"/>
      <c r="D38" s="556">
        <v>205.43</v>
      </c>
      <c r="E38" s="90"/>
    </row>
    <row r="39" spans="1:5" s="3" customFormat="1" ht="16.5" customHeight="1">
      <c r="A39" s="83" t="s">
        <v>39</v>
      </c>
      <c r="B39" s="83" t="s">
        <v>355</v>
      </c>
      <c r="C39" s="78">
        <f>SUM(C40:C45)</f>
        <v>10977</v>
      </c>
      <c r="D39" s="78">
        <f>SUM(D40:D45)</f>
        <v>47217.259999999995</v>
      </c>
      <c r="E39" s="90"/>
    </row>
    <row r="40" spans="1:5" s="3" customFormat="1" ht="16.5" customHeight="1">
      <c r="A40" s="17" t="s">
        <v>316</v>
      </c>
      <c r="B40" s="17" t="s">
        <v>320</v>
      </c>
      <c r="C40" s="4"/>
      <c r="D40" s="177"/>
      <c r="E40" s="90"/>
    </row>
    <row r="41" spans="1:5" s="3" customFormat="1" ht="16.5" customHeight="1">
      <c r="A41" s="17" t="s">
        <v>317</v>
      </c>
      <c r="B41" s="17" t="s">
        <v>321</v>
      </c>
      <c r="C41" s="4"/>
      <c r="D41" s="177"/>
      <c r="E41" s="90"/>
    </row>
    <row r="42" spans="1:5" s="3" customFormat="1" ht="16.5" customHeight="1">
      <c r="A42" s="17" t="s">
        <v>318</v>
      </c>
      <c r="B42" s="17" t="s">
        <v>324</v>
      </c>
      <c r="C42" s="4">
        <v>10977</v>
      </c>
      <c r="D42" s="704">
        <v>2499.52</v>
      </c>
      <c r="E42" s="90"/>
    </row>
    <row r="43" spans="1:5" s="3" customFormat="1" ht="16.5" customHeight="1">
      <c r="A43" s="17" t="s">
        <v>323</v>
      </c>
      <c r="B43" s="17" t="s">
        <v>325</v>
      </c>
      <c r="C43" s="4"/>
      <c r="D43" s="177"/>
      <c r="E43" s="90"/>
    </row>
    <row r="44" spans="1:5" s="3" customFormat="1" ht="16.5" customHeight="1">
      <c r="A44" s="17" t="s">
        <v>326</v>
      </c>
      <c r="B44" s="17" t="s">
        <v>441</v>
      </c>
      <c r="C44" s="4"/>
      <c r="D44" s="704">
        <f>26000+8617.74+3000+2500+4600</f>
        <v>44717.74</v>
      </c>
      <c r="E44" s="90"/>
    </row>
    <row r="45" spans="1:5" s="3" customFormat="1" ht="16.5" customHeight="1">
      <c r="A45" s="17" t="s">
        <v>402</v>
      </c>
      <c r="B45" s="17" t="s">
        <v>322</v>
      </c>
      <c r="C45" s="4"/>
      <c r="D45" s="177"/>
      <c r="E45" s="90"/>
    </row>
    <row r="46" spans="1:5" s="3" customFormat="1" ht="27.6">
      <c r="A46" s="83" t="s">
        <v>40</v>
      </c>
      <c r="B46" s="83" t="s">
        <v>28</v>
      </c>
      <c r="C46" s="4">
        <f>71190+10000</f>
        <v>81190</v>
      </c>
      <c r="D46" s="177"/>
      <c r="E46" s="90"/>
    </row>
    <row r="47" spans="1:5" s="3" customFormat="1" ht="16.2" customHeight="1">
      <c r="A47" s="83" t="s">
        <v>41</v>
      </c>
      <c r="B47" s="83" t="s">
        <v>24</v>
      </c>
      <c r="C47" s="4"/>
      <c r="D47" s="177"/>
      <c r="E47" s="90"/>
    </row>
    <row r="48" spans="1:5" s="3" customFormat="1" ht="16.5" customHeight="1">
      <c r="A48" s="83" t="s">
        <v>42</v>
      </c>
      <c r="B48" s="83" t="s">
        <v>25</v>
      </c>
      <c r="C48" s="4"/>
      <c r="D48" s="177">
        <v>2000</v>
      </c>
      <c r="E48" s="90"/>
    </row>
    <row r="49" spans="1:6" s="3" customFormat="1" ht="16.5" customHeight="1">
      <c r="A49" s="83" t="s">
        <v>43</v>
      </c>
      <c r="B49" s="83" t="s">
        <v>26</v>
      </c>
      <c r="C49" s="4">
        <v>3840</v>
      </c>
      <c r="D49" s="177"/>
      <c r="E49" s="90"/>
    </row>
    <row r="50" spans="1:6" s="3" customFormat="1" ht="16.5" customHeight="1">
      <c r="A50" s="83" t="s">
        <v>44</v>
      </c>
      <c r="B50" s="83" t="s">
        <v>356</v>
      </c>
      <c r="C50" s="78">
        <f>SUM(C51:C53)</f>
        <v>85633</v>
      </c>
      <c r="D50" s="78">
        <f>SUM(D51:D53)</f>
        <v>52498.98</v>
      </c>
      <c r="E50" s="90"/>
    </row>
    <row r="51" spans="1:6" s="3" customFormat="1" ht="16.5" customHeight="1">
      <c r="A51" s="92" t="s">
        <v>331</v>
      </c>
      <c r="B51" s="92" t="s">
        <v>334</v>
      </c>
      <c r="C51" s="4">
        <f>106823-1248-19942</f>
        <v>85633</v>
      </c>
      <c r="D51" s="556">
        <f>43731.9+2047.05+2477.36+2370.07+1872.6</f>
        <v>52498.98</v>
      </c>
      <c r="E51" s="90"/>
    </row>
    <row r="52" spans="1:6" s="3" customFormat="1" ht="16.5" customHeight="1">
      <c r="A52" s="92" t="s">
        <v>332</v>
      </c>
      <c r="B52" s="92" t="s">
        <v>333</v>
      </c>
      <c r="C52" s="4"/>
      <c r="D52" s="177"/>
      <c r="E52" s="90"/>
    </row>
    <row r="53" spans="1:6" s="3" customFormat="1" ht="16.5" customHeight="1">
      <c r="A53" s="92" t="s">
        <v>335</v>
      </c>
      <c r="B53" s="92" t="s">
        <v>336</v>
      </c>
      <c r="C53" s="4"/>
      <c r="D53" s="177"/>
      <c r="E53" s="90"/>
    </row>
    <row r="54" spans="1:6" s="3" customFormat="1">
      <c r="A54" s="83" t="s">
        <v>45</v>
      </c>
      <c r="B54" s="83" t="s">
        <v>29</v>
      </c>
      <c r="C54" s="4"/>
      <c r="D54" s="177"/>
      <c r="E54" s="90"/>
    </row>
    <row r="55" spans="1:6" s="3" customFormat="1" ht="16.5" customHeight="1">
      <c r="A55" s="83" t="s">
        <v>46</v>
      </c>
      <c r="B55" s="83" t="s">
        <v>6</v>
      </c>
      <c r="C55" s="4"/>
      <c r="D55" s="177"/>
      <c r="E55" s="178"/>
      <c r="F55" s="179"/>
    </row>
    <row r="56" spans="1:6" s="3" customFormat="1" ht="27.6">
      <c r="A56" s="82">
        <v>1.3</v>
      </c>
      <c r="B56" s="82" t="s">
        <v>360</v>
      </c>
      <c r="C56" s="79">
        <f>SUM(C57:C58)</f>
        <v>0</v>
      </c>
      <c r="D56" s="79">
        <f>SUM(D57:D58)</f>
        <v>0</v>
      </c>
      <c r="E56" s="178"/>
      <c r="F56" s="179"/>
    </row>
    <row r="57" spans="1:6" s="3" customFormat="1">
      <c r="A57" s="83" t="s">
        <v>50</v>
      </c>
      <c r="B57" s="83" t="s">
        <v>48</v>
      </c>
      <c r="C57" s="4"/>
      <c r="D57" s="177"/>
      <c r="E57" s="178"/>
      <c r="F57" s="179"/>
    </row>
    <row r="58" spans="1:6" s="3" customFormat="1" ht="16.5" customHeight="1">
      <c r="A58" s="83" t="s">
        <v>51</v>
      </c>
      <c r="B58" s="83" t="s">
        <v>47</v>
      </c>
      <c r="C58" s="4"/>
      <c r="D58" s="177"/>
      <c r="E58" s="178"/>
      <c r="F58" s="179"/>
    </row>
    <row r="59" spans="1:6" s="3" customFormat="1">
      <c r="A59" s="82">
        <v>1.4</v>
      </c>
      <c r="B59" s="82" t="s">
        <v>362</v>
      </c>
      <c r="C59" s="4"/>
      <c r="D59" s="177"/>
      <c r="E59" s="178"/>
      <c r="F59" s="179"/>
    </row>
    <row r="60" spans="1:6" s="182" customFormat="1">
      <c r="A60" s="82">
        <v>1.5</v>
      </c>
      <c r="B60" s="82" t="s">
        <v>7</v>
      </c>
      <c r="C60" s="180"/>
      <c r="D60" s="37"/>
      <c r="E60" s="181"/>
    </row>
    <row r="61" spans="1:6" s="182" customFormat="1">
      <c r="A61" s="82">
        <v>1.6</v>
      </c>
      <c r="B61" s="42" t="s">
        <v>8</v>
      </c>
      <c r="C61" s="80">
        <f>SUM(C62:C66)</f>
        <v>0</v>
      </c>
      <c r="D61" s="81">
        <f>SUM(D62:D66)</f>
        <v>3839.48</v>
      </c>
      <c r="E61" s="181"/>
    </row>
    <row r="62" spans="1:6" s="182" customFormat="1">
      <c r="A62" s="83" t="s">
        <v>277</v>
      </c>
      <c r="B62" s="43" t="s">
        <v>52</v>
      </c>
      <c r="C62" s="180"/>
      <c r="D62" s="37"/>
      <c r="E62" s="181"/>
    </row>
    <row r="63" spans="1:6" s="182" customFormat="1" ht="27.6">
      <c r="A63" s="83" t="s">
        <v>278</v>
      </c>
      <c r="B63" s="43" t="s">
        <v>54</v>
      </c>
      <c r="C63" s="180"/>
      <c r="D63" s="37">
        <f>37.63+2546.44+815+430</f>
        <v>3829.07</v>
      </c>
      <c r="E63" s="181"/>
    </row>
    <row r="64" spans="1:6" s="182" customFormat="1">
      <c r="A64" s="83" t="s">
        <v>279</v>
      </c>
      <c r="B64" s="43" t="s">
        <v>53</v>
      </c>
      <c r="C64" s="37"/>
      <c r="D64" s="37"/>
      <c r="E64" s="181"/>
    </row>
    <row r="65" spans="1:5" s="182" customFormat="1">
      <c r="A65" s="83" t="s">
        <v>280</v>
      </c>
      <c r="B65" s="43" t="s">
        <v>27</v>
      </c>
      <c r="C65" s="180"/>
      <c r="D65" s="37">
        <v>10.199999999999999</v>
      </c>
      <c r="E65" s="181"/>
    </row>
    <row r="66" spans="1:5" s="182" customFormat="1">
      <c r="A66" s="83" t="s">
        <v>306</v>
      </c>
      <c r="B66" s="43" t="s">
        <v>307</v>
      </c>
      <c r="C66" s="180"/>
      <c r="D66" s="37">
        <v>0.21</v>
      </c>
      <c r="E66" s="181"/>
    </row>
    <row r="67" spans="1:5">
      <c r="A67" s="175">
        <v>2</v>
      </c>
      <c r="B67" s="175" t="s">
        <v>357</v>
      </c>
      <c r="C67" s="184"/>
      <c r="D67" s="80">
        <f>SUM(D68:D74)</f>
        <v>0</v>
      </c>
      <c r="E67" s="91"/>
    </row>
    <row r="68" spans="1:5">
      <c r="A68" s="93">
        <v>2.1</v>
      </c>
      <c r="B68" s="185" t="s">
        <v>86</v>
      </c>
      <c r="C68" s="184"/>
      <c r="D68" s="21"/>
      <c r="E68" s="91"/>
    </row>
    <row r="69" spans="1:5">
      <c r="A69" s="93">
        <v>2.2000000000000002</v>
      </c>
      <c r="B69" s="185" t="s">
        <v>358</v>
      </c>
      <c r="C69" s="184"/>
      <c r="D69" s="21"/>
      <c r="E69" s="91"/>
    </row>
    <row r="70" spans="1:5">
      <c r="A70" s="93">
        <v>2.2999999999999998</v>
      </c>
      <c r="B70" s="185" t="s">
        <v>90</v>
      </c>
      <c r="C70" s="184"/>
      <c r="D70" s="21"/>
      <c r="E70" s="91"/>
    </row>
    <row r="71" spans="1:5">
      <c r="A71" s="93">
        <v>2.4</v>
      </c>
      <c r="B71" s="185" t="s">
        <v>89</v>
      </c>
      <c r="C71" s="184"/>
      <c r="D71" s="21"/>
      <c r="E71" s="91"/>
    </row>
    <row r="72" spans="1:5">
      <c r="A72" s="93">
        <v>2.5</v>
      </c>
      <c r="B72" s="185" t="s">
        <v>359</v>
      </c>
      <c r="C72" s="184"/>
      <c r="D72" s="21"/>
      <c r="E72" s="91"/>
    </row>
    <row r="73" spans="1:5">
      <c r="A73" s="93">
        <v>2.6</v>
      </c>
      <c r="B73" s="185" t="s">
        <v>87</v>
      </c>
      <c r="C73" s="184"/>
      <c r="D73" s="21"/>
      <c r="E73" s="91"/>
    </row>
    <row r="74" spans="1:5">
      <c r="A74" s="93">
        <v>2.7</v>
      </c>
      <c r="B74" s="185" t="s">
        <v>88</v>
      </c>
      <c r="C74" s="184"/>
      <c r="D74" s="21"/>
      <c r="E74" s="91"/>
    </row>
    <row r="75" spans="1:5">
      <c r="A75" s="175">
        <v>3</v>
      </c>
      <c r="B75" s="175" t="s">
        <v>381</v>
      </c>
      <c r="C75" s="80"/>
      <c r="D75" s="21"/>
      <c r="E75" s="91"/>
    </row>
    <row r="76" spans="1:5">
      <c r="A76" s="175">
        <v>4</v>
      </c>
      <c r="B76" s="175" t="s">
        <v>233</v>
      </c>
      <c r="C76" s="80"/>
      <c r="D76" s="80">
        <f>SUM(D77:D78)</f>
        <v>0</v>
      </c>
      <c r="E76" s="91"/>
    </row>
    <row r="77" spans="1:5">
      <c r="A77" s="93">
        <v>4.0999999999999996</v>
      </c>
      <c r="B77" s="93" t="s">
        <v>234</v>
      </c>
      <c r="C77" s="184"/>
      <c r="D77" s="8"/>
      <c r="E77" s="91"/>
    </row>
    <row r="78" spans="1:5">
      <c r="A78" s="93">
        <v>4.2</v>
      </c>
      <c r="B78" s="93" t="s">
        <v>235</v>
      </c>
      <c r="C78" s="184"/>
      <c r="D78" s="8"/>
      <c r="E78" s="91"/>
    </row>
    <row r="79" spans="1:5">
      <c r="A79" s="175">
        <v>5</v>
      </c>
      <c r="B79" s="175" t="s">
        <v>259</v>
      </c>
      <c r="C79" s="197"/>
      <c r="D79" s="307">
        <v>27636</v>
      </c>
      <c r="E79" s="91"/>
    </row>
    <row r="80" spans="1:5">
      <c r="B80" s="41"/>
    </row>
    <row r="81" spans="1:9" ht="15" customHeight="1">
      <c r="A81" s="730" t="s">
        <v>452</v>
      </c>
      <c r="B81" s="730"/>
      <c r="C81" s="730"/>
      <c r="D81" s="730"/>
      <c r="E81" s="263"/>
    </row>
    <row r="82" spans="1:9">
      <c r="B82" s="41"/>
    </row>
    <row r="83" spans="1:9" s="312" customFormat="1" ht="13.2"/>
    <row r="84" spans="1:9">
      <c r="A84" s="65" t="s">
        <v>93</v>
      </c>
      <c r="E84" s="263"/>
    </row>
    <row r="85" spans="1:9">
      <c r="E85" s="269"/>
      <c r="F85" s="269"/>
      <c r="G85" s="269"/>
      <c r="H85" s="269"/>
      <c r="I85" s="269"/>
    </row>
    <row r="86" spans="1:9">
      <c r="D86" s="12"/>
      <c r="E86" s="269"/>
      <c r="F86" s="269"/>
      <c r="G86" s="269"/>
      <c r="H86" s="269"/>
      <c r="I86" s="269"/>
    </row>
    <row r="87" spans="1:9">
      <c r="A87" s="269"/>
      <c r="B87" s="65" t="s">
        <v>378</v>
      </c>
      <c r="D87" s="12"/>
      <c r="E87" s="269"/>
      <c r="F87" s="269"/>
      <c r="G87" s="269"/>
      <c r="H87" s="269"/>
      <c r="I87" s="269"/>
    </row>
    <row r="88" spans="1:9">
      <c r="A88" s="269"/>
      <c r="B88" s="2" t="s">
        <v>379</v>
      </c>
      <c r="D88" s="12"/>
      <c r="E88" s="269"/>
      <c r="F88" s="269"/>
      <c r="G88" s="269"/>
      <c r="H88" s="269"/>
      <c r="I88" s="269"/>
    </row>
    <row r="89" spans="1:9" s="269" customFormat="1" ht="13.2">
      <c r="B89" s="61" t="s">
        <v>123</v>
      </c>
    </row>
    <row r="90" spans="1:9" s="312" customFormat="1" ht="13.2"/>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zoomScale="80" zoomScaleNormal="100" zoomScaleSheetLayoutView="80" workbookViewId="0">
      <selection activeCell="B13" sqref="B13"/>
    </sheetView>
  </sheetViews>
  <sheetFormatPr defaultColWidth="9.109375" defaultRowHeight="13.8"/>
  <cols>
    <col min="1" max="1" width="8.88671875" style="2" customWidth="1"/>
    <col min="2" max="2" width="88" style="2" customWidth="1"/>
    <col min="3" max="3" width="13.88671875" style="2" customWidth="1"/>
    <col min="4" max="4" width="13.5546875" style="2" customWidth="1"/>
    <col min="5" max="5" width="0.6640625" style="2" customWidth="1"/>
    <col min="6" max="16384" width="9.109375" style="2"/>
  </cols>
  <sheetData>
    <row r="1" spans="1:5" s="6" customFormat="1">
      <c r="A1" s="70" t="s">
        <v>296</v>
      </c>
      <c r="B1" s="72"/>
      <c r="C1" s="727" t="s">
        <v>94</v>
      </c>
      <c r="D1" s="727"/>
      <c r="E1" s="86"/>
    </row>
    <row r="2" spans="1:5" s="6" customFormat="1">
      <c r="A2" s="70" t="s">
        <v>297</v>
      </c>
      <c r="B2" s="72"/>
      <c r="C2" s="725" t="str">
        <f>'ფორმა N1'!M2</f>
        <v>2021 წელი</v>
      </c>
      <c r="D2" s="725"/>
      <c r="E2" s="86"/>
    </row>
    <row r="3" spans="1:5" s="6" customFormat="1">
      <c r="A3" s="71" t="s">
        <v>124</v>
      </c>
      <c r="B3" s="70"/>
      <c r="C3" s="141"/>
      <c r="D3" s="141"/>
      <c r="E3" s="86"/>
    </row>
    <row r="4" spans="1:5" s="6" customFormat="1">
      <c r="A4" s="71"/>
      <c r="B4" s="71"/>
      <c r="C4" s="141"/>
      <c r="D4" s="141"/>
      <c r="E4" s="86"/>
    </row>
    <row r="5" spans="1:5">
      <c r="A5" s="72" t="str">
        <f>'ფორმა N2'!A4</f>
        <v>ანგარიშვალდებული პირის დასახელება:</v>
      </c>
      <c r="B5" s="72"/>
      <c r="C5" s="71"/>
      <c r="D5" s="71"/>
      <c r="E5" s="87"/>
    </row>
    <row r="6" spans="1:5">
      <c r="A6" s="75" t="str">
        <f>'ფორმა N1'!D4</f>
        <v>მოქალაქეთა პოლიტიკური გაერთიანება "საქართველოსთვის"</v>
      </c>
      <c r="B6" s="75"/>
      <c r="C6" s="76"/>
      <c r="D6" s="76"/>
      <c r="E6" s="87"/>
    </row>
    <row r="7" spans="1:5">
      <c r="A7" s="72"/>
      <c r="B7" s="72"/>
      <c r="C7" s="71"/>
      <c r="D7" s="71"/>
      <c r="E7" s="87"/>
    </row>
    <row r="8" spans="1:5" s="6" customFormat="1">
      <c r="A8" s="140"/>
      <c r="B8" s="140"/>
      <c r="C8" s="73"/>
      <c r="D8" s="73"/>
      <c r="E8" s="86"/>
    </row>
    <row r="9" spans="1:5" s="6" customFormat="1" ht="27.6">
      <c r="A9" s="84" t="s">
        <v>64</v>
      </c>
      <c r="B9" s="84" t="s">
        <v>302</v>
      </c>
      <c r="C9" s="74" t="s">
        <v>10</v>
      </c>
      <c r="D9" s="74" t="s">
        <v>9</v>
      </c>
      <c r="E9" s="86"/>
    </row>
    <row r="10" spans="1:5" s="9" customFormat="1" ht="16.2">
      <c r="A10" s="247" t="s">
        <v>298</v>
      </c>
      <c r="B10" s="93" t="s">
        <v>1564</v>
      </c>
      <c r="C10" s="552">
        <v>10.199999999999999</v>
      </c>
      <c r="D10" s="552">
        <v>10.199999999999999</v>
      </c>
      <c r="E10" s="88"/>
    </row>
    <row r="11" spans="1:5" s="10" customFormat="1">
      <c r="A11" s="247" t="s">
        <v>299</v>
      </c>
      <c r="B11" s="93"/>
      <c r="C11" s="4"/>
      <c r="D11" s="4"/>
      <c r="E11" s="89"/>
    </row>
    <row r="12" spans="1:5" s="10" customFormat="1">
      <c r="A12" s="248" t="s">
        <v>258</v>
      </c>
      <c r="B12" s="82"/>
      <c r="C12" s="4"/>
      <c r="D12" s="4"/>
      <c r="E12" s="89"/>
    </row>
    <row r="13" spans="1:5" s="10" customFormat="1">
      <c r="A13" s="248" t="s">
        <v>258</v>
      </c>
      <c r="B13" s="82"/>
      <c r="C13" s="4"/>
      <c r="D13" s="4"/>
      <c r="E13" s="89"/>
    </row>
    <row r="14" spans="1:5" s="10" customFormat="1">
      <c r="A14" s="248" t="s">
        <v>258</v>
      </c>
      <c r="B14" s="82"/>
      <c r="C14" s="4"/>
      <c r="D14" s="4"/>
      <c r="E14" s="89"/>
    </row>
    <row r="15" spans="1:5" s="10" customFormat="1">
      <c r="A15" s="248" t="s">
        <v>258</v>
      </c>
      <c r="B15" s="82"/>
      <c r="C15" s="4"/>
      <c r="D15" s="4"/>
      <c r="E15" s="89"/>
    </row>
    <row r="16" spans="1:5" s="10" customFormat="1">
      <c r="A16" s="248" t="s">
        <v>258</v>
      </c>
      <c r="B16" s="82"/>
      <c r="C16" s="4"/>
      <c r="D16" s="4"/>
      <c r="E16" s="89"/>
    </row>
    <row r="17" spans="1:5" s="10" customFormat="1" ht="17.25" customHeight="1">
      <c r="A17" s="247" t="s">
        <v>300</v>
      </c>
      <c r="B17" s="82"/>
      <c r="C17" s="4"/>
      <c r="D17" s="4"/>
      <c r="E17" s="89"/>
    </row>
    <row r="18" spans="1:5" s="10" customFormat="1" ht="18" customHeight="1">
      <c r="A18" s="247" t="s">
        <v>301</v>
      </c>
      <c r="B18" s="82"/>
      <c r="C18" s="4"/>
      <c r="D18" s="4"/>
      <c r="E18" s="89"/>
    </row>
    <row r="19" spans="1:5" s="10" customFormat="1">
      <c r="A19" s="248" t="s">
        <v>258</v>
      </c>
      <c r="B19" s="82"/>
      <c r="C19" s="4"/>
      <c r="D19" s="4"/>
      <c r="E19" s="89"/>
    </row>
    <row r="20" spans="1:5" s="10" customFormat="1">
      <c r="A20" s="248" t="s">
        <v>258</v>
      </c>
      <c r="B20" s="82"/>
      <c r="C20" s="4"/>
      <c r="D20" s="4"/>
      <c r="E20" s="89"/>
    </row>
    <row r="21" spans="1:5" s="10" customFormat="1">
      <c r="A21" s="248" t="s">
        <v>258</v>
      </c>
      <c r="B21" s="82"/>
      <c r="C21" s="4"/>
      <c r="D21" s="4"/>
      <c r="E21" s="89"/>
    </row>
    <row r="22" spans="1:5" s="10" customFormat="1">
      <c r="A22" s="248" t="s">
        <v>258</v>
      </c>
      <c r="B22" s="82"/>
      <c r="C22" s="4"/>
      <c r="D22" s="4"/>
      <c r="E22" s="89"/>
    </row>
    <row r="23" spans="1:5" s="10" customFormat="1">
      <c r="A23" s="248" t="s">
        <v>258</v>
      </c>
      <c r="B23" s="82"/>
      <c r="C23" s="4"/>
      <c r="D23" s="4"/>
      <c r="E23" s="89"/>
    </row>
    <row r="24" spans="1:5">
      <c r="A24" s="249"/>
      <c r="B24" s="94" t="s">
        <v>305</v>
      </c>
      <c r="C24" s="702">
        <f>SUM(C10:C23)</f>
        <v>10.199999999999999</v>
      </c>
      <c r="D24" s="702">
        <f>SUM(D10:D23)</f>
        <v>10.199999999999999</v>
      </c>
      <c r="E24" s="91"/>
    </row>
    <row r="25" spans="1:5">
      <c r="A25" s="733"/>
      <c r="B25" s="733"/>
      <c r="C25" s="733"/>
      <c r="D25" s="733"/>
      <c r="E25" s="91"/>
    </row>
    <row r="26" spans="1:5" ht="51" customHeight="1">
      <c r="A26" s="734" t="s">
        <v>454</v>
      </c>
      <c r="B26" s="734"/>
      <c r="C26" s="734"/>
      <c r="D26" s="734"/>
      <c r="E26" s="91"/>
    </row>
    <row r="27" spans="1:5" ht="14.25" customHeight="1">
      <c r="A27" s="250"/>
      <c r="B27" s="250"/>
      <c r="C27" s="250"/>
      <c r="D27" s="250"/>
      <c r="E27" s="91"/>
    </row>
    <row r="28" spans="1:5">
      <c r="A28" s="735" t="s">
        <v>453</v>
      </c>
      <c r="B28" s="735"/>
      <c r="C28" s="735"/>
      <c r="D28" s="735"/>
      <c r="E28" s="91"/>
    </row>
    <row r="29" spans="1:5">
      <c r="A29" s="245"/>
      <c r="B29" s="245"/>
      <c r="C29" s="246"/>
      <c r="D29" s="246"/>
      <c r="E29" s="91"/>
    </row>
    <row r="30" spans="1:5">
      <c r="A30" s="245"/>
      <c r="B30" s="245"/>
      <c r="C30" s="246"/>
      <c r="D30" s="246"/>
      <c r="E30" s="91"/>
    </row>
    <row r="31" spans="1:5" s="22" customFormat="1" ht="13.2"/>
    <row r="32" spans="1:5">
      <c r="A32" s="65" t="s">
        <v>93</v>
      </c>
      <c r="E32" s="5"/>
    </row>
    <row r="33" spans="1:9">
      <c r="E33"/>
      <c r="F33"/>
      <c r="G33"/>
      <c r="H33"/>
      <c r="I33"/>
    </row>
    <row r="34" spans="1:9">
      <c r="D34" s="12"/>
      <c r="E34"/>
      <c r="F34"/>
      <c r="G34"/>
      <c r="H34"/>
      <c r="I34"/>
    </row>
    <row r="35" spans="1:9">
      <c r="A35" s="65"/>
      <c r="B35" s="65" t="s">
        <v>251</v>
      </c>
      <c r="D35" s="12"/>
      <c r="E35"/>
      <c r="F35"/>
      <c r="G35"/>
      <c r="H35"/>
      <c r="I35"/>
    </row>
    <row r="36" spans="1:9">
      <c r="B36" s="2" t="s">
        <v>250</v>
      </c>
      <c r="D36" s="12"/>
      <c r="E36"/>
      <c r="F36"/>
      <c r="G36"/>
      <c r="H36"/>
      <c r="I36"/>
    </row>
    <row r="37" spans="1:9" customFormat="1" ht="13.2">
      <c r="A37" s="61"/>
      <c r="B37" s="61" t="s">
        <v>123</v>
      </c>
    </row>
    <row r="38" spans="1:9" s="22" customFormat="1" ht="13.2"/>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view="pageBreakPreview" zoomScale="80" zoomScaleNormal="100" zoomScaleSheetLayoutView="80" workbookViewId="0">
      <selection activeCell="G12" sqref="G12"/>
    </sheetView>
  </sheetViews>
  <sheetFormatPr defaultColWidth="9.109375" defaultRowHeight="13.2"/>
  <cols>
    <col min="1" max="1" width="5.44140625" style="169" customWidth="1"/>
    <col min="2" max="2" width="20.88671875" style="169" customWidth="1"/>
    <col min="3" max="3" width="24" style="169" customWidth="1"/>
    <col min="4" max="4" width="17" style="169" customWidth="1"/>
    <col min="5" max="5" width="18.109375" style="169" customWidth="1"/>
    <col min="6" max="6" width="14.6640625" style="169" customWidth="1"/>
    <col min="7" max="7" width="15.5546875" style="169" customWidth="1"/>
    <col min="8" max="8" width="14.6640625" style="169" customWidth="1"/>
    <col min="9" max="9" width="29.6640625" style="169" customWidth="1"/>
    <col min="10" max="10" width="0" style="169" hidden="1" customWidth="1"/>
    <col min="11" max="16384" width="9.109375" style="169"/>
  </cols>
  <sheetData>
    <row r="1" spans="1:10" ht="37.200000000000003" customHeight="1">
      <c r="A1" s="737" t="s">
        <v>512</v>
      </c>
      <c r="B1" s="737"/>
      <c r="C1" s="737"/>
      <c r="D1" s="737"/>
      <c r="E1" s="737"/>
      <c r="F1" s="737"/>
      <c r="G1" s="737"/>
      <c r="H1" s="737"/>
      <c r="I1" s="727" t="s">
        <v>94</v>
      </c>
      <c r="J1" s="727"/>
    </row>
    <row r="2" spans="1:10" ht="13.8">
      <c r="A2" s="71" t="s">
        <v>124</v>
      </c>
      <c r="B2" s="70"/>
      <c r="C2" s="72"/>
      <c r="D2" s="72"/>
      <c r="E2" s="72"/>
      <c r="F2" s="72"/>
      <c r="G2" s="265"/>
      <c r="H2" s="265"/>
      <c r="I2" s="725" t="str">
        <f>'ფორმა N1'!M2</f>
        <v>2021 წელი</v>
      </c>
      <c r="J2" s="725"/>
    </row>
    <row r="3" spans="1:10" ht="13.8">
      <c r="A3" s="71"/>
      <c r="B3" s="71"/>
      <c r="C3" s="70"/>
      <c r="D3" s="70"/>
      <c r="E3" s="70"/>
      <c r="F3" s="70"/>
      <c r="G3" s="265"/>
      <c r="H3" s="265"/>
      <c r="I3" s="265"/>
    </row>
    <row r="4" spans="1:10" ht="13.8">
      <c r="A4" s="72" t="str">
        <f>'ფორმა N2'!A4</f>
        <v>ანგარიშვალდებული პირის დასახელება:</v>
      </c>
      <c r="B4" s="72"/>
      <c r="C4" s="72"/>
      <c r="D4" s="72"/>
      <c r="E4" s="72"/>
      <c r="F4" s="72"/>
      <c r="G4" s="71"/>
      <c r="H4" s="71"/>
      <c r="I4" s="71"/>
    </row>
    <row r="5" spans="1:10" ht="13.8">
      <c r="A5" s="75" t="str">
        <f>'ფორმა N1'!D4</f>
        <v>მოქალაქეთა პოლიტიკური გაერთიანება "საქართველოსთვის"</v>
      </c>
      <c r="B5" s="75"/>
      <c r="C5" s="75"/>
      <c r="D5" s="75"/>
      <c r="E5" s="75"/>
      <c r="F5" s="75"/>
      <c r="G5" s="76"/>
      <c r="H5" s="76"/>
      <c r="I5" s="76"/>
    </row>
    <row r="6" spans="1:10" ht="13.8">
      <c r="A6" s="72"/>
      <c r="B6" s="72"/>
      <c r="C6" s="72"/>
      <c r="D6" s="72"/>
      <c r="E6" s="72"/>
      <c r="F6" s="72"/>
      <c r="G6" s="71"/>
      <c r="H6" s="71"/>
      <c r="I6" s="71"/>
    </row>
    <row r="7" spans="1:10" ht="13.8">
      <c r="A7" s="260"/>
      <c r="B7" s="260"/>
      <c r="C7" s="260"/>
      <c r="D7" s="260"/>
      <c r="E7" s="260"/>
      <c r="F7" s="260"/>
      <c r="G7" s="73"/>
      <c r="H7" s="73"/>
      <c r="I7" s="73"/>
    </row>
    <row r="8" spans="1:10" ht="41.4">
      <c r="A8" s="85" t="s">
        <v>64</v>
      </c>
      <c r="B8" s="85" t="s">
        <v>309</v>
      </c>
      <c r="C8" s="85" t="s">
        <v>310</v>
      </c>
      <c r="D8" s="85" t="s">
        <v>209</v>
      </c>
      <c r="E8" s="85" t="s">
        <v>312</v>
      </c>
      <c r="F8" s="85" t="s">
        <v>315</v>
      </c>
      <c r="G8" s="74" t="s">
        <v>10</v>
      </c>
      <c r="H8" s="74" t="s">
        <v>9</v>
      </c>
      <c r="I8" s="74" t="s">
        <v>350</v>
      </c>
      <c r="J8" s="169" t="s">
        <v>314</v>
      </c>
    </row>
    <row r="9" spans="1:10" ht="13.8">
      <c r="A9" s="93">
        <v>1</v>
      </c>
      <c r="B9" s="93" t="s">
        <v>1170</v>
      </c>
      <c r="C9" s="93" t="s">
        <v>1171</v>
      </c>
      <c r="D9" s="543" t="s">
        <v>1172</v>
      </c>
      <c r="E9" s="93" t="s">
        <v>1173</v>
      </c>
      <c r="F9" s="93" t="s">
        <v>314</v>
      </c>
      <c r="G9" s="4">
        <v>1500</v>
      </c>
      <c r="H9" s="4">
        <v>1500</v>
      </c>
      <c r="I9" s="4">
        <v>300</v>
      </c>
      <c r="J9" s="169" t="s">
        <v>0</v>
      </c>
    </row>
    <row r="10" spans="1:10" ht="21.6" customHeight="1">
      <c r="A10" s="93">
        <v>2</v>
      </c>
      <c r="B10" s="564" t="s">
        <v>1174</v>
      </c>
      <c r="C10" s="564" t="s">
        <v>1175</v>
      </c>
      <c r="D10" s="566" t="s">
        <v>1176</v>
      </c>
      <c r="E10" s="564" t="s">
        <v>1177</v>
      </c>
      <c r="F10" s="564" t="s">
        <v>314</v>
      </c>
      <c r="G10" s="552">
        <v>510.2</v>
      </c>
      <c r="H10" s="552">
        <v>510.2</v>
      </c>
      <c r="I10" s="4">
        <v>100</v>
      </c>
    </row>
    <row r="11" spans="1:10" ht="13.8">
      <c r="A11" s="93">
        <v>3</v>
      </c>
      <c r="B11" s="82"/>
      <c r="C11" s="82"/>
      <c r="D11" s="82"/>
      <c r="E11" s="82"/>
      <c r="F11" s="93"/>
      <c r="G11" s="4"/>
      <c r="H11" s="4"/>
      <c r="I11" s="4"/>
    </row>
    <row r="12" spans="1:10" ht="13.8">
      <c r="A12" s="93">
        <v>4</v>
      </c>
      <c r="B12" s="82"/>
      <c r="C12" s="82"/>
      <c r="D12" s="82"/>
      <c r="E12" s="82"/>
      <c r="F12" s="93"/>
      <c r="G12" s="4"/>
      <c r="H12" s="4"/>
      <c r="I12" s="4"/>
    </row>
    <row r="13" spans="1:10" ht="13.8">
      <c r="A13" s="93">
        <v>5</v>
      </c>
      <c r="B13" s="82"/>
      <c r="C13" s="82"/>
      <c r="D13" s="82"/>
      <c r="E13" s="82"/>
      <c r="F13" s="93"/>
      <c r="G13" s="4"/>
      <c r="H13" s="4"/>
      <c r="I13" s="4"/>
    </row>
    <row r="14" spans="1:10" ht="13.8">
      <c r="A14" s="93">
        <v>6</v>
      </c>
      <c r="B14" s="82"/>
      <c r="C14" s="82"/>
      <c r="D14" s="82"/>
      <c r="E14" s="82"/>
      <c r="F14" s="93"/>
      <c r="G14" s="4"/>
      <c r="H14" s="4"/>
      <c r="I14" s="4"/>
    </row>
    <row r="15" spans="1:10" ht="13.8">
      <c r="A15" s="93">
        <v>7</v>
      </c>
      <c r="B15" s="82"/>
      <c r="C15" s="82"/>
      <c r="D15" s="82"/>
      <c r="E15" s="82"/>
      <c r="F15" s="93"/>
      <c r="G15" s="4"/>
      <c r="H15" s="4"/>
      <c r="I15" s="4"/>
    </row>
    <row r="16" spans="1:10" ht="13.8">
      <c r="A16" s="93">
        <v>8</v>
      </c>
      <c r="B16" s="82"/>
      <c r="C16" s="82"/>
      <c r="D16" s="82"/>
      <c r="E16" s="82"/>
      <c r="F16" s="93"/>
      <c r="G16" s="4"/>
      <c r="H16" s="4"/>
      <c r="I16" s="4"/>
    </row>
    <row r="17" spans="1:9" ht="13.8">
      <c r="A17" s="93">
        <v>9</v>
      </c>
      <c r="B17" s="82"/>
      <c r="C17" s="82"/>
      <c r="D17" s="82"/>
      <c r="E17" s="82"/>
      <c r="F17" s="93"/>
      <c r="G17" s="4"/>
      <c r="H17" s="4"/>
      <c r="I17" s="4"/>
    </row>
    <row r="18" spans="1:9" ht="13.8">
      <c r="A18" s="93">
        <v>10</v>
      </c>
      <c r="B18" s="82"/>
      <c r="C18" s="82"/>
      <c r="D18" s="82"/>
      <c r="E18" s="82"/>
      <c r="F18" s="93"/>
      <c r="G18" s="4"/>
      <c r="H18" s="4"/>
      <c r="I18" s="4"/>
    </row>
    <row r="19" spans="1:9" ht="13.8">
      <c r="A19" s="93">
        <v>11</v>
      </c>
      <c r="B19" s="82"/>
      <c r="C19" s="82"/>
      <c r="D19" s="82"/>
      <c r="E19" s="82"/>
      <c r="F19" s="93"/>
      <c r="G19" s="4"/>
      <c r="H19" s="4"/>
      <c r="I19" s="4"/>
    </row>
    <row r="20" spans="1:9" ht="13.8">
      <c r="A20" s="93">
        <v>12</v>
      </c>
      <c r="B20" s="82"/>
      <c r="C20" s="82"/>
      <c r="D20" s="82"/>
      <c r="E20" s="82"/>
      <c r="F20" s="93"/>
      <c r="G20" s="4"/>
      <c r="H20" s="4"/>
      <c r="I20" s="4"/>
    </row>
    <row r="21" spans="1:9" ht="13.8">
      <c r="A21" s="93">
        <v>13</v>
      </c>
      <c r="B21" s="82"/>
      <c r="C21" s="82"/>
      <c r="D21" s="82"/>
      <c r="E21" s="82"/>
      <c r="F21" s="93"/>
      <c r="G21" s="4"/>
      <c r="H21" s="4"/>
      <c r="I21" s="4"/>
    </row>
    <row r="22" spans="1:9" ht="13.8">
      <c r="A22" s="93">
        <v>15</v>
      </c>
      <c r="B22" s="82"/>
      <c r="C22" s="82"/>
      <c r="D22" s="82"/>
      <c r="E22" s="82"/>
      <c r="F22" s="93"/>
      <c r="G22" s="4"/>
      <c r="H22" s="4"/>
      <c r="I22" s="4"/>
    </row>
    <row r="23" spans="1:9" ht="13.8">
      <c r="A23" s="82" t="s">
        <v>256</v>
      </c>
      <c r="B23" s="82"/>
      <c r="C23" s="82"/>
      <c r="D23" s="82"/>
      <c r="E23" s="82"/>
      <c r="F23" s="93"/>
      <c r="G23" s="4"/>
      <c r="H23" s="4"/>
      <c r="I23" s="4"/>
    </row>
    <row r="24" spans="1:9" ht="13.8">
      <c r="A24" s="82"/>
      <c r="B24" s="94"/>
      <c r="C24" s="94"/>
      <c r="D24" s="94"/>
      <c r="E24" s="94"/>
      <c r="F24" s="82" t="s">
        <v>456</v>
      </c>
      <c r="G24" s="702">
        <f>SUM(G9:G23)</f>
        <v>2010.2</v>
      </c>
      <c r="H24" s="702">
        <f>SUM(H9:H23)</f>
        <v>2010.2</v>
      </c>
      <c r="I24" s="81">
        <f>SUM(I9:I23)</f>
        <v>400</v>
      </c>
    </row>
    <row r="25" spans="1:9" ht="13.8">
      <c r="A25" s="167"/>
      <c r="B25" s="167"/>
      <c r="C25" s="167"/>
      <c r="D25" s="167"/>
      <c r="E25" s="167"/>
      <c r="F25" s="167"/>
      <c r="G25" s="167"/>
      <c r="H25" s="144"/>
      <c r="I25" s="144"/>
    </row>
    <row r="26" spans="1:9" ht="13.8">
      <c r="A26" s="736" t="s">
        <v>455</v>
      </c>
      <c r="B26" s="736"/>
      <c r="C26" s="736"/>
      <c r="D26" s="736"/>
      <c r="E26" s="736"/>
      <c r="F26" s="736"/>
      <c r="G26" s="736"/>
      <c r="H26" s="736"/>
      <c r="I26" s="736"/>
    </row>
    <row r="27" spans="1:9">
      <c r="A27" s="309"/>
      <c r="B27" s="309"/>
      <c r="C27" s="309"/>
      <c r="D27" s="309"/>
      <c r="E27" s="309"/>
      <c r="F27" s="309"/>
      <c r="G27" s="309"/>
      <c r="H27" s="309"/>
      <c r="I27" s="309"/>
    </row>
    <row r="28" spans="1:9" ht="13.8">
      <c r="A28" s="149" t="s">
        <v>93</v>
      </c>
      <c r="B28" s="149"/>
      <c r="C28" s="144"/>
      <c r="D28" s="144"/>
      <c r="E28" s="144"/>
      <c r="F28" s="144"/>
      <c r="G28" s="144"/>
      <c r="H28" s="144"/>
      <c r="I28" s="144"/>
    </row>
    <row r="29" spans="1:9" ht="13.8">
      <c r="A29" s="144"/>
      <c r="B29" s="144"/>
      <c r="C29" s="144"/>
      <c r="D29" s="144"/>
      <c r="E29" s="144"/>
      <c r="F29" s="144"/>
      <c r="G29" s="144"/>
      <c r="H29" s="144"/>
      <c r="I29" s="144"/>
    </row>
    <row r="30" spans="1:9" ht="13.8">
      <c r="A30" s="144"/>
      <c r="B30" s="144"/>
      <c r="C30" s="144"/>
      <c r="D30" s="144"/>
      <c r="E30" s="148"/>
      <c r="F30" s="148"/>
      <c r="G30" s="148"/>
      <c r="H30" s="144"/>
      <c r="I30" s="144"/>
    </row>
    <row r="31" spans="1:9" ht="13.8">
      <c r="A31" s="149"/>
      <c r="B31" s="149"/>
      <c r="C31" s="149" t="s">
        <v>349</v>
      </c>
      <c r="D31" s="149"/>
      <c r="E31" s="149"/>
      <c r="F31" s="149"/>
      <c r="G31" s="149"/>
      <c r="H31" s="144"/>
      <c r="I31" s="144"/>
    </row>
    <row r="32" spans="1:9" ht="13.8">
      <c r="A32" s="144"/>
      <c r="B32" s="144"/>
      <c r="C32" s="144" t="s">
        <v>348</v>
      </c>
      <c r="D32" s="144"/>
      <c r="E32" s="144"/>
      <c r="F32" s="144"/>
      <c r="G32" s="144"/>
      <c r="H32" s="144"/>
      <c r="I32" s="144"/>
    </row>
    <row r="33" spans="1:7">
      <c r="A33" s="151"/>
      <c r="B33" s="151"/>
      <c r="C33" s="151" t="s">
        <v>123</v>
      </c>
      <c r="D33" s="151"/>
      <c r="E33" s="151"/>
      <c r="F33" s="151"/>
      <c r="G33" s="151"/>
    </row>
  </sheetData>
  <mergeCells count="4">
    <mergeCell ref="I1:J1"/>
    <mergeCell ref="I2:J2"/>
    <mergeCell ref="A26:I26"/>
    <mergeCell ref="A1:H1"/>
  </mergeCells>
  <printOptions gridLines="1"/>
  <pageMargins left="0.25" right="0.25" top="0.75" bottom="0.75" header="0.3" footer="0.3"/>
  <pageSetup scale="8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Normal="100" zoomScaleSheetLayoutView="80" workbookViewId="0">
      <selection activeCell="G22" sqref="G22"/>
    </sheetView>
  </sheetViews>
  <sheetFormatPr defaultColWidth="8.88671875" defaultRowHeight="13.2"/>
  <cols>
    <col min="1" max="1" width="5" style="269" customWidth="1"/>
    <col min="2" max="2" width="17.6640625" style="269" customWidth="1"/>
    <col min="3" max="3" width="18.44140625" style="269" customWidth="1"/>
    <col min="4" max="4" width="18.5546875" style="269" customWidth="1"/>
    <col min="5" max="5" width="16.109375" style="269" customWidth="1"/>
    <col min="6" max="6" width="15.109375" style="269" customWidth="1"/>
    <col min="7" max="7" width="15" style="269" customWidth="1"/>
    <col min="8" max="8" width="14.33203125" style="269" customWidth="1"/>
    <col min="9" max="16384" width="8.88671875" style="269"/>
  </cols>
  <sheetData>
    <row r="1" spans="1:9" ht="13.8">
      <c r="A1" s="70" t="s">
        <v>327</v>
      </c>
      <c r="B1" s="72"/>
      <c r="C1" s="72"/>
      <c r="D1" s="72"/>
      <c r="E1" s="72"/>
      <c r="F1" s="72"/>
      <c r="G1" s="727" t="s">
        <v>94</v>
      </c>
      <c r="H1" s="727"/>
      <c r="I1" s="265"/>
    </row>
    <row r="2" spans="1:9" ht="13.8">
      <c r="A2" s="71" t="s">
        <v>124</v>
      </c>
      <c r="B2" s="72"/>
      <c r="C2" s="72"/>
      <c r="D2" s="72"/>
      <c r="E2" s="72"/>
      <c r="F2" s="72"/>
      <c r="G2" s="725" t="str">
        <f>'ფორმა N1'!M2</f>
        <v>2021 წელი</v>
      </c>
      <c r="H2" s="725"/>
      <c r="I2" s="71"/>
    </row>
    <row r="3" spans="1:9" ht="13.8">
      <c r="A3" s="71"/>
      <c r="B3" s="71"/>
      <c r="C3" s="71"/>
      <c r="D3" s="71"/>
      <c r="E3" s="71"/>
      <c r="F3" s="71"/>
      <c r="G3" s="265"/>
      <c r="H3" s="265"/>
      <c r="I3" s="265"/>
    </row>
    <row r="4" spans="1:9" ht="13.8">
      <c r="A4" s="72" t="str">
        <f>'ფორმა N2'!A4</f>
        <v>ანგარიშვალდებული პირის დასახელება:</v>
      </c>
      <c r="B4" s="72"/>
      <c r="C4" s="72"/>
      <c r="D4" s="72"/>
      <c r="E4" s="72"/>
      <c r="F4" s="72"/>
      <c r="G4" s="71"/>
      <c r="H4" s="71"/>
      <c r="I4" s="71"/>
    </row>
    <row r="5" spans="1:9" ht="13.8">
      <c r="A5" s="75" t="str">
        <f>'ფორმა N1'!D4</f>
        <v>მოქალაქეთა პოლიტიკური გაერთიანება "საქართველოსთვის"</v>
      </c>
      <c r="B5" s="75"/>
      <c r="C5" s="75"/>
      <c r="D5" s="75"/>
      <c r="E5" s="75"/>
      <c r="F5" s="75"/>
      <c r="G5" s="76"/>
      <c r="H5" s="76"/>
      <c r="I5" s="265"/>
    </row>
    <row r="6" spans="1:9" ht="13.8">
      <c r="A6" s="72"/>
      <c r="B6" s="72"/>
      <c r="C6" s="72"/>
      <c r="D6" s="72"/>
      <c r="E6" s="72"/>
      <c r="F6" s="72"/>
      <c r="G6" s="71"/>
      <c r="H6" s="71"/>
      <c r="I6" s="71"/>
    </row>
    <row r="7" spans="1:9" ht="13.8">
      <c r="A7" s="260"/>
      <c r="B7" s="260"/>
      <c r="C7" s="260"/>
      <c r="D7" s="260"/>
      <c r="E7" s="260"/>
      <c r="F7" s="260"/>
      <c r="G7" s="73"/>
      <c r="H7" s="73"/>
      <c r="I7" s="71"/>
    </row>
    <row r="8" spans="1:9" ht="13.8">
      <c r="A8" s="741" t="s">
        <v>64</v>
      </c>
      <c r="B8" s="743" t="s">
        <v>309</v>
      </c>
      <c r="C8" s="745" t="s">
        <v>310</v>
      </c>
      <c r="D8" s="745" t="s">
        <v>209</v>
      </c>
      <c r="E8" s="738" t="s">
        <v>413</v>
      </c>
      <c r="F8" s="739"/>
      <c r="G8" s="740"/>
      <c r="H8" s="738" t="s">
        <v>445</v>
      </c>
      <c r="I8" s="740"/>
    </row>
    <row r="9" spans="1:9" ht="24">
      <c r="A9" s="742"/>
      <c r="B9" s="744"/>
      <c r="C9" s="746"/>
      <c r="D9" s="746"/>
      <c r="E9" s="359" t="s">
        <v>442</v>
      </c>
      <c r="F9" s="359" t="s">
        <v>443</v>
      </c>
      <c r="G9" s="359" t="s">
        <v>444</v>
      </c>
      <c r="H9" s="360" t="s">
        <v>446</v>
      </c>
      <c r="I9" s="360" t="s">
        <v>447</v>
      </c>
    </row>
    <row r="10" spans="1:9" ht="13.8">
      <c r="A10" s="215"/>
      <c r="B10" s="216"/>
      <c r="C10" s="93"/>
      <c r="D10" s="93"/>
      <c r="E10" s="93"/>
      <c r="F10" s="93"/>
      <c r="G10" s="93"/>
      <c r="H10" s="4"/>
      <c r="I10" s="4"/>
    </row>
    <row r="11" spans="1:9" ht="13.8">
      <c r="A11" s="215"/>
      <c r="B11" s="216"/>
      <c r="C11" s="93"/>
      <c r="D11" s="93"/>
      <c r="E11" s="93"/>
      <c r="F11" s="93"/>
      <c r="G11" s="93"/>
      <c r="H11" s="4"/>
      <c r="I11" s="4"/>
    </row>
    <row r="12" spans="1:9" ht="13.8">
      <c r="A12" s="215"/>
      <c r="B12" s="216"/>
      <c r="C12" s="82"/>
      <c r="D12" s="82"/>
      <c r="E12" s="82"/>
      <c r="F12" s="82"/>
      <c r="G12" s="82"/>
      <c r="H12" s="4"/>
      <c r="I12" s="4"/>
    </row>
    <row r="13" spans="1:9" ht="13.8">
      <c r="A13" s="215"/>
      <c r="B13" s="216"/>
      <c r="C13" s="82"/>
      <c r="D13" s="82"/>
      <c r="E13" s="82"/>
      <c r="F13" s="82"/>
      <c r="G13" s="82"/>
      <c r="H13" s="4"/>
      <c r="I13" s="4"/>
    </row>
    <row r="14" spans="1:9" ht="13.8">
      <c r="A14" s="215"/>
      <c r="B14" s="216"/>
      <c r="C14" s="82"/>
      <c r="D14" s="82"/>
      <c r="E14" s="82"/>
      <c r="F14" s="82"/>
      <c r="G14" s="82"/>
      <c r="H14" s="4"/>
      <c r="I14" s="4"/>
    </row>
    <row r="15" spans="1:9" ht="13.8">
      <c r="A15" s="215"/>
      <c r="B15" s="216"/>
      <c r="C15" s="82"/>
      <c r="D15" s="82"/>
      <c r="E15" s="82"/>
      <c r="F15" s="82"/>
      <c r="G15" s="82"/>
      <c r="H15" s="4"/>
      <c r="I15" s="4"/>
    </row>
    <row r="16" spans="1:9" ht="13.8">
      <c r="A16" s="215"/>
      <c r="B16" s="216"/>
      <c r="C16" s="82"/>
      <c r="D16" s="82"/>
      <c r="E16" s="82"/>
      <c r="F16" s="82"/>
      <c r="G16" s="82"/>
      <c r="H16" s="4"/>
      <c r="I16" s="4"/>
    </row>
    <row r="17" spans="1:9" ht="13.8">
      <c r="A17" s="215"/>
      <c r="B17" s="216"/>
      <c r="C17" s="82"/>
      <c r="D17" s="82"/>
      <c r="E17" s="82"/>
      <c r="F17" s="82"/>
      <c r="G17" s="82"/>
      <c r="H17" s="4"/>
      <c r="I17" s="4"/>
    </row>
    <row r="18" spans="1:9" ht="13.8">
      <c r="A18" s="215"/>
      <c r="B18" s="216"/>
      <c r="C18" s="82"/>
      <c r="D18" s="82"/>
      <c r="E18" s="82"/>
      <c r="F18" s="82"/>
      <c r="G18" s="82"/>
      <c r="H18" s="4"/>
      <c r="I18" s="4"/>
    </row>
    <row r="19" spans="1:9" ht="13.8">
      <c r="A19" s="215"/>
      <c r="B19" s="216"/>
      <c r="C19" s="82"/>
      <c r="D19" s="82"/>
      <c r="E19" s="82"/>
      <c r="F19" s="82"/>
      <c r="G19" s="82"/>
      <c r="H19" s="4"/>
      <c r="I19" s="4"/>
    </row>
    <row r="20" spans="1:9" ht="13.8">
      <c r="A20" s="215"/>
      <c r="B20" s="216"/>
      <c r="C20" s="82"/>
      <c r="D20" s="82"/>
      <c r="E20" s="82"/>
      <c r="F20" s="82"/>
      <c r="G20" s="82"/>
      <c r="H20" s="4"/>
      <c r="I20" s="4"/>
    </row>
    <row r="21" spans="1:9" ht="13.8">
      <c r="A21" s="215"/>
      <c r="B21" s="216"/>
      <c r="C21" s="82"/>
      <c r="D21" s="82"/>
      <c r="E21" s="82"/>
      <c r="F21" s="82"/>
      <c r="G21" s="82"/>
      <c r="H21" s="4"/>
      <c r="I21" s="4"/>
    </row>
    <row r="22" spans="1:9" ht="13.8">
      <c r="A22" s="215"/>
      <c r="B22" s="216"/>
      <c r="C22" s="82"/>
      <c r="D22" s="82"/>
      <c r="E22" s="82"/>
      <c r="F22" s="82"/>
      <c r="G22" s="82"/>
      <c r="H22" s="4"/>
      <c r="I22" s="4"/>
    </row>
    <row r="23" spans="1:9" ht="13.8">
      <c r="A23" s="215"/>
      <c r="B23" s="216"/>
      <c r="C23" s="82"/>
      <c r="D23" s="82"/>
      <c r="E23" s="82"/>
      <c r="F23" s="82"/>
      <c r="G23" s="82"/>
      <c r="H23" s="4"/>
      <c r="I23" s="4"/>
    </row>
    <row r="24" spans="1:9" ht="13.8">
      <c r="A24" s="215"/>
      <c r="B24" s="216"/>
      <c r="C24" s="82"/>
      <c r="D24" s="82"/>
      <c r="E24" s="82"/>
      <c r="F24" s="82"/>
      <c r="G24" s="82"/>
      <c r="H24" s="4"/>
      <c r="I24" s="4"/>
    </row>
    <row r="25" spans="1:9" ht="13.8">
      <c r="A25" s="215"/>
      <c r="B25" s="216"/>
      <c r="C25" s="82"/>
      <c r="D25" s="82"/>
      <c r="E25" s="82"/>
      <c r="F25" s="82"/>
      <c r="G25" s="82"/>
      <c r="H25" s="4"/>
      <c r="I25" s="4"/>
    </row>
    <row r="26" spans="1:9" ht="13.8">
      <c r="A26" s="215"/>
      <c r="B26" s="216"/>
      <c r="C26" s="82"/>
      <c r="D26" s="82"/>
      <c r="E26" s="82"/>
      <c r="F26" s="82"/>
      <c r="G26" s="82"/>
      <c r="H26" s="4"/>
      <c r="I26" s="4"/>
    </row>
    <row r="27" spans="1:9" ht="13.8">
      <c r="A27" s="215"/>
      <c r="B27" s="216"/>
      <c r="C27" s="82"/>
      <c r="D27" s="82"/>
      <c r="E27" s="82"/>
      <c r="F27" s="82"/>
      <c r="G27" s="82"/>
      <c r="H27" s="4"/>
      <c r="I27" s="4"/>
    </row>
    <row r="28" spans="1:9" ht="13.8">
      <c r="A28" s="215"/>
      <c r="B28" s="216"/>
      <c r="C28" s="82"/>
      <c r="D28" s="82"/>
      <c r="E28" s="82"/>
      <c r="F28" s="82"/>
      <c r="G28" s="82"/>
      <c r="H28" s="4"/>
      <c r="I28" s="4"/>
    </row>
    <row r="29" spans="1:9" ht="13.8">
      <c r="A29" s="215"/>
      <c r="B29" s="216"/>
      <c r="C29" s="82"/>
      <c r="D29" s="82"/>
      <c r="E29" s="82"/>
      <c r="F29" s="82"/>
      <c r="G29" s="82"/>
      <c r="H29" s="4"/>
      <c r="I29" s="4"/>
    </row>
    <row r="30" spans="1:9" ht="13.8">
      <c r="A30" s="215"/>
      <c r="B30" s="216"/>
      <c r="C30" s="82"/>
      <c r="D30" s="82"/>
      <c r="E30" s="82"/>
      <c r="F30" s="82"/>
      <c r="G30" s="82"/>
      <c r="H30" s="4"/>
      <c r="I30" s="4"/>
    </row>
    <row r="31" spans="1:9" ht="13.8">
      <c r="A31" s="215"/>
      <c r="B31" s="216"/>
      <c r="C31" s="82"/>
      <c r="D31" s="82"/>
      <c r="E31" s="82"/>
      <c r="F31" s="82"/>
      <c r="G31" s="82"/>
      <c r="H31" s="4"/>
      <c r="I31" s="4"/>
    </row>
    <row r="32" spans="1:9" ht="13.8">
      <c r="A32" s="215"/>
      <c r="B32" s="216"/>
      <c r="C32" s="82"/>
      <c r="D32" s="82"/>
      <c r="E32" s="82"/>
      <c r="F32" s="82"/>
      <c r="G32" s="82"/>
      <c r="H32" s="4"/>
      <c r="I32" s="4"/>
    </row>
    <row r="33" spans="1:9" ht="13.8">
      <c r="A33" s="215"/>
      <c r="B33" s="216"/>
      <c r="C33" s="82"/>
      <c r="D33" s="82"/>
      <c r="E33" s="82"/>
      <c r="F33" s="82"/>
      <c r="G33" s="82"/>
      <c r="H33" s="4"/>
      <c r="I33" s="4"/>
    </row>
    <row r="34" spans="1:9" ht="13.8">
      <c r="A34" s="215"/>
      <c r="B34" s="216"/>
      <c r="C34" s="82"/>
      <c r="D34" s="82"/>
      <c r="E34" s="82"/>
      <c r="F34" s="82"/>
      <c r="G34" s="82"/>
      <c r="H34" s="4"/>
      <c r="I34" s="4"/>
    </row>
    <row r="35" spans="1:9" ht="13.8">
      <c r="A35" s="215"/>
      <c r="B35" s="217"/>
      <c r="C35" s="94"/>
      <c r="D35" s="94"/>
      <c r="E35" s="94"/>
      <c r="F35" s="94"/>
      <c r="G35" s="94" t="s">
        <v>313</v>
      </c>
      <c r="H35" s="81">
        <f>SUM(H10:H34)</f>
        <v>0</v>
      </c>
      <c r="I35" s="81">
        <f>SUM(I10:I34)</f>
        <v>0</v>
      </c>
    </row>
    <row r="36" spans="1:9" ht="13.8">
      <c r="A36" s="167"/>
      <c r="B36" s="167"/>
      <c r="C36" s="167"/>
      <c r="D36" s="167"/>
      <c r="E36" s="167"/>
      <c r="F36" s="167"/>
      <c r="G36" s="144"/>
      <c r="H36" s="144"/>
      <c r="I36" s="298"/>
    </row>
    <row r="37" spans="1:9" ht="13.8">
      <c r="A37" s="736" t="s">
        <v>504</v>
      </c>
      <c r="B37" s="736"/>
      <c r="C37" s="736"/>
      <c r="D37" s="736"/>
      <c r="E37" s="736"/>
      <c r="F37" s="736"/>
      <c r="G37" s="736"/>
      <c r="H37" s="736"/>
      <c r="I37" s="736"/>
    </row>
    <row r="38" spans="1:9" ht="13.8">
      <c r="A38" s="261"/>
      <c r="B38" s="144"/>
      <c r="C38" s="144"/>
      <c r="D38" s="144"/>
      <c r="E38" s="144"/>
      <c r="G38" s="144"/>
      <c r="H38" s="144"/>
      <c r="I38" s="298"/>
    </row>
    <row r="39" spans="1:9" ht="13.8">
      <c r="A39" s="149" t="s">
        <v>93</v>
      </c>
      <c r="B39" s="144"/>
      <c r="C39" s="144"/>
      <c r="D39" s="144"/>
      <c r="E39" s="144"/>
      <c r="F39" s="144"/>
      <c r="G39" s="144"/>
      <c r="H39" s="144"/>
      <c r="I39" s="298"/>
    </row>
    <row r="40" spans="1:9" ht="13.8">
      <c r="A40" s="144"/>
      <c r="B40" s="144"/>
      <c r="C40" s="144"/>
      <c r="D40" s="144"/>
      <c r="E40" s="144"/>
      <c r="F40" s="144"/>
      <c r="G40" s="144"/>
      <c r="H40" s="144"/>
      <c r="I40" s="298"/>
    </row>
    <row r="41" spans="1:9" ht="13.8">
      <c r="A41" s="144"/>
      <c r="B41" s="144"/>
      <c r="C41" s="144"/>
      <c r="D41" s="144"/>
      <c r="E41" s="144"/>
      <c r="F41" s="144"/>
      <c r="G41" s="144"/>
      <c r="H41" s="150"/>
      <c r="I41" s="298"/>
    </row>
    <row r="42" spans="1:9" ht="13.8">
      <c r="A42" s="149"/>
      <c r="B42" s="149" t="s">
        <v>251</v>
      </c>
      <c r="C42" s="149"/>
      <c r="D42" s="149"/>
      <c r="E42" s="149"/>
      <c r="F42" s="149"/>
      <c r="G42" s="144"/>
      <c r="H42" s="150"/>
      <c r="I42" s="298"/>
    </row>
    <row r="43" spans="1:9" ht="13.8">
      <c r="A43" s="144"/>
      <c r="B43" s="144" t="s">
        <v>250</v>
      </c>
      <c r="C43" s="144"/>
      <c r="D43" s="144"/>
      <c r="E43" s="144"/>
      <c r="F43" s="144"/>
      <c r="G43" s="144"/>
      <c r="H43" s="150"/>
      <c r="I43" s="298"/>
    </row>
    <row r="44" spans="1:9">
      <c r="A44" s="151"/>
      <c r="B44" s="151" t="s">
        <v>123</v>
      </c>
      <c r="C44" s="151"/>
      <c r="D44" s="151"/>
      <c r="E44" s="151"/>
      <c r="F44" s="151"/>
      <c r="G44" s="169"/>
      <c r="H44" s="169"/>
      <c r="I44" s="169"/>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M40" sqref="M40"/>
    </sheetView>
  </sheetViews>
  <sheetFormatPr defaultColWidth="9.109375" defaultRowHeight="13.2"/>
  <cols>
    <col min="1" max="1" width="5.44140625" style="169" customWidth="1"/>
    <col min="2" max="2" width="13.109375" style="169" customWidth="1"/>
    <col min="3" max="3" width="15.109375" style="169" customWidth="1"/>
    <col min="4" max="4" width="18" style="169" customWidth="1"/>
    <col min="5" max="5" width="20.5546875" style="169" customWidth="1"/>
    <col min="6" max="6" width="21.33203125" style="169" customWidth="1"/>
    <col min="7" max="7" width="15.109375" style="169" customWidth="1"/>
    <col min="8" max="8" width="15.5546875" style="169" customWidth="1"/>
    <col min="9" max="9" width="13.44140625" style="169" customWidth="1"/>
    <col min="10" max="10" width="0" style="169" hidden="1" customWidth="1"/>
    <col min="11" max="16384" width="9.109375" style="169"/>
  </cols>
  <sheetData>
    <row r="1" spans="1:10" ht="13.8">
      <c r="A1" s="747" t="s">
        <v>503</v>
      </c>
      <c r="B1" s="747"/>
      <c r="C1" s="747"/>
      <c r="D1" s="747"/>
      <c r="E1" s="747"/>
      <c r="F1" s="747"/>
      <c r="G1" s="727" t="s">
        <v>94</v>
      </c>
      <c r="H1" s="727"/>
    </row>
    <row r="2" spans="1:10" ht="13.8">
      <c r="A2" s="71" t="s">
        <v>124</v>
      </c>
      <c r="B2" s="70"/>
      <c r="C2" s="72"/>
      <c r="D2" s="72"/>
      <c r="E2" s="72"/>
      <c r="F2" s="72"/>
      <c r="G2" s="725" t="str">
        <f>'ფორმა N1'!M2</f>
        <v>2021 წელი</v>
      </c>
      <c r="H2" s="725"/>
    </row>
    <row r="3" spans="1:10" ht="13.8">
      <c r="A3" s="71"/>
      <c r="B3" s="71"/>
      <c r="C3" s="71"/>
      <c r="D3" s="71"/>
      <c r="E3" s="71"/>
      <c r="F3" s="71"/>
      <c r="G3" s="265"/>
      <c r="H3" s="265"/>
    </row>
    <row r="4" spans="1:10" ht="13.8">
      <c r="A4" s="72" t="str">
        <f>'ფორმა N2'!A4</f>
        <v>ანგარიშვალდებული პირის დასახელება:</v>
      </c>
      <c r="B4" s="72"/>
      <c r="C4" s="72"/>
      <c r="D4" s="72"/>
      <c r="E4" s="72"/>
      <c r="F4" s="72"/>
      <c r="G4" s="71"/>
      <c r="H4" s="71"/>
    </row>
    <row r="5" spans="1:10" ht="13.8">
      <c r="A5" s="75" t="str">
        <f>'ფორმა N1'!D4</f>
        <v>მოქალაქეთა პოლიტიკური გაერთიანება "საქართველოსთვის"</v>
      </c>
      <c r="B5" s="75"/>
      <c r="C5" s="75"/>
      <c r="D5" s="75"/>
      <c r="E5" s="75"/>
      <c r="F5" s="75"/>
      <c r="G5" s="76"/>
      <c r="H5" s="76"/>
    </row>
    <row r="6" spans="1:10" ht="13.8">
      <c r="A6" s="72"/>
      <c r="B6" s="72"/>
      <c r="C6" s="72"/>
      <c r="D6" s="72"/>
      <c r="E6" s="72"/>
      <c r="F6" s="72"/>
      <c r="G6" s="71"/>
      <c r="H6" s="71"/>
    </row>
    <row r="7" spans="1:10" ht="13.8">
      <c r="A7" s="260"/>
      <c r="B7" s="260"/>
      <c r="C7" s="260"/>
      <c r="D7" s="260"/>
      <c r="E7" s="260"/>
      <c r="F7" s="260"/>
      <c r="G7" s="73"/>
      <c r="H7" s="73"/>
    </row>
    <row r="8" spans="1:10" ht="27.6">
      <c r="A8" s="85" t="s">
        <v>64</v>
      </c>
      <c r="B8" s="85" t="s">
        <v>309</v>
      </c>
      <c r="C8" s="85" t="s">
        <v>310</v>
      </c>
      <c r="D8" s="85" t="s">
        <v>209</v>
      </c>
      <c r="E8" s="85" t="s">
        <v>315</v>
      </c>
      <c r="F8" s="85" t="s">
        <v>311</v>
      </c>
      <c r="G8" s="74" t="s">
        <v>10</v>
      </c>
      <c r="H8" s="74" t="s">
        <v>9</v>
      </c>
      <c r="J8" s="169" t="s">
        <v>314</v>
      </c>
    </row>
    <row r="9" spans="1:10" ht="13.8">
      <c r="A9" s="93"/>
      <c r="B9" s="93"/>
      <c r="C9" s="93"/>
      <c r="D9" s="93"/>
      <c r="E9" s="93"/>
      <c r="F9" s="93"/>
      <c r="G9" s="4"/>
      <c r="H9" s="4"/>
      <c r="J9" s="169" t="s">
        <v>0</v>
      </c>
    </row>
    <row r="10" spans="1:10" ht="13.8">
      <c r="A10" s="93"/>
      <c r="B10" s="93"/>
      <c r="C10" s="93"/>
      <c r="D10" s="93"/>
      <c r="E10" s="93"/>
      <c r="F10" s="93"/>
      <c r="G10" s="4"/>
      <c r="H10" s="4"/>
    </row>
    <row r="11" spans="1:10" ht="13.8">
      <c r="A11" s="82"/>
      <c r="B11" s="82"/>
      <c r="C11" s="82"/>
      <c r="D11" s="82"/>
      <c r="E11" s="82"/>
      <c r="F11" s="82"/>
      <c r="G11" s="4"/>
      <c r="H11" s="4"/>
    </row>
    <row r="12" spans="1:10" ht="13.8">
      <c r="A12" s="82"/>
      <c r="B12" s="82"/>
      <c r="C12" s="82"/>
      <c r="D12" s="82"/>
      <c r="E12" s="82"/>
      <c r="F12" s="82"/>
      <c r="G12" s="4"/>
      <c r="H12" s="4"/>
    </row>
    <row r="13" spans="1:10" ht="13.8">
      <c r="A13" s="82"/>
      <c r="B13" s="82"/>
      <c r="C13" s="82"/>
      <c r="D13" s="82"/>
      <c r="E13" s="82"/>
      <c r="F13" s="82"/>
      <c r="G13" s="4"/>
      <c r="H13" s="4"/>
    </row>
    <row r="14" spans="1:10" ht="13.8">
      <c r="A14" s="82"/>
      <c r="B14" s="82"/>
      <c r="C14" s="82"/>
      <c r="D14" s="82"/>
      <c r="E14" s="82"/>
      <c r="F14" s="82"/>
      <c r="G14" s="4"/>
      <c r="H14" s="4"/>
    </row>
    <row r="15" spans="1:10" ht="13.8">
      <c r="A15" s="82"/>
      <c r="B15" s="82"/>
      <c r="C15" s="82"/>
      <c r="D15" s="82"/>
      <c r="E15" s="82"/>
      <c r="F15" s="82"/>
      <c r="G15" s="4"/>
      <c r="H15" s="4"/>
    </row>
    <row r="16" spans="1:10" ht="13.8">
      <c r="A16" s="82"/>
      <c r="B16" s="82"/>
      <c r="C16" s="82"/>
      <c r="D16" s="82"/>
      <c r="E16" s="82"/>
      <c r="F16" s="82"/>
      <c r="G16" s="4"/>
      <c r="H16" s="4"/>
    </row>
    <row r="17" spans="1:8" ht="13.8">
      <c r="A17" s="82"/>
      <c r="B17" s="82"/>
      <c r="C17" s="82"/>
      <c r="D17" s="82"/>
      <c r="E17" s="82"/>
      <c r="F17" s="82"/>
      <c r="G17" s="4"/>
      <c r="H17" s="4"/>
    </row>
    <row r="18" spans="1:8" ht="13.8">
      <c r="A18" s="82"/>
      <c r="B18" s="82"/>
      <c r="C18" s="82"/>
      <c r="D18" s="82"/>
      <c r="E18" s="82"/>
      <c r="F18" s="82"/>
      <c r="G18" s="4"/>
      <c r="H18" s="4"/>
    </row>
    <row r="19" spans="1:8" ht="13.8">
      <c r="A19" s="82"/>
      <c r="B19" s="82"/>
      <c r="C19" s="82"/>
      <c r="D19" s="82"/>
      <c r="E19" s="82"/>
      <c r="F19" s="82"/>
      <c r="G19" s="4"/>
      <c r="H19" s="4"/>
    </row>
    <row r="20" spans="1:8" ht="13.8">
      <c r="A20" s="82"/>
      <c r="B20" s="82"/>
      <c r="C20" s="82"/>
      <c r="D20" s="82"/>
      <c r="E20" s="82"/>
      <c r="F20" s="82"/>
      <c r="G20" s="4"/>
      <c r="H20" s="4"/>
    </row>
    <row r="21" spans="1:8" ht="13.8">
      <c r="A21" s="82"/>
      <c r="B21" s="82"/>
      <c r="C21" s="82"/>
      <c r="D21" s="82"/>
      <c r="E21" s="82"/>
      <c r="F21" s="82"/>
      <c r="G21" s="4"/>
      <c r="H21" s="4"/>
    </row>
    <row r="22" spans="1:8" ht="13.8">
      <c r="A22" s="82"/>
      <c r="B22" s="82"/>
      <c r="C22" s="82"/>
      <c r="D22" s="82"/>
      <c r="E22" s="82"/>
      <c r="F22" s="82"/>
      <c r="G22" s="4"/>
      <c r="H22" s="4"/>
    </row>
    <row r="23" spans="1:8" ht="13.8">
      <c r="A23" s="82"/>
      <c r="B23" s="82"/>
      <c r="C23" s="82"/>
      <c r="D23" s="82"/>
      <c r="E23" s="82"/>
      <c r="F23" s="82"/>
      <c r="G23" s="4"/>
      <c r="H23" s="4"/>
    </row>
    <row r="24" spans="1:8" ht="13.8">
      <c r="A24" s="82"/>
      <c r="B24" s="82"/>
      <c r="C24" s="82"/>
      <c r="D24" s="82"/>
      <c r="E24" s="82"/>
      <c r="F24" s="82"/>
      <c r="G24" s="4"/>
      <c r="H24" s="4"/>
    </row>
    <row r="25" spans="1:8" ht="13.8">
      <c r="A25" s="82"/>
      <c r="B25" s="82"/>
      <c r="C25" s="82"/>
      <c r="D25" s="82"/>
      <c r="E25" s="82"/>
      <c r="F25" s="82"/>
      <c r="G25" s="4"/>
      <c r="H25" s="4"/>
    </row>
    <row r="26" spans="1:8" ht="13.8">
      <c r="A26" s="82"/>
      <c r="B26" s="82"/>
      <c r="C26" s="82"/>
      <c r="D26" s="82"/>
      <c r="E26" s="82"/>
      <c r="F26" s="82"/>
      <c r="G26" s="4"/>
      <c r="H26" s="4"/>
    </row>
    <row r="27" spans="1:8" ht="13.8">
      <c r="A27" s="82"/>
      <c r="B27" s="82"/>
      <c r="C27" s="82"/>
      <c r="D27" s="82"/>
      <c r="E27" s="82"/>
      <c r="F27" s="82"/>
      <c r="G27" s="4"/>
      <c r="H27" s="4"/>
    </row>
    <row r="28" spans="1:8" ht="13.8">
      <c r="A28" s="82"/>
      <c r="B28" s="82"/>
      <c r="C28" s="82"/>
      <c r="D28" s="82"/>
      <c r="E28" s="82"/>
      <c r="F28" s="82"/>
      <c r="G28" s="4"/>
      <c r="H28" s="4"/>
    </row>
    <row r="29" spans="1:8" ht="13.8">
      <c r="A29" s="82"/>
      <c r="B29" s="82"/>
      <c r="C29" s="82"/>
      <c r="D29" s="82"/>
      <c r="E29" s="82"/>
      <c r="F29" s="82"/>
      <c r="G29" s="4"/>
      <c r="H29" s="4"/>
    </row>
    <row r="30" spans="1:8" ht="13.8">
      <c r="A30" s="82"/>
      <c r="B30" s="82"/>
      <c r="C30" s="82"/>
      <c r="D30" s="82"/>
      <c r="E30" s="82"/>
      <c r="F30" s="82"/>
      <c r="G30" s="4"/>
      <c r="H30" s="4"/>
    </row>
    <row r="31" spans="1:8" ht="13.8">
      <c r="A31" s="82"/>
      <c r="B31" s="82"/>
      <c r="C31" s="82"/>
      <c r="D31" s="82"/>
      <c r="E31" s="82"/>
      <c r="F31" s="82"/>
      <c r="G31" s="4"/>
      <c r="H31" s="4"/>
    </row>
    <row r="32" spans="1:8" ht="13.8">
      <c r="A32" s="82"/>
      <c r="B32" s="82"/>
      <c r="C32" s="82"/>
      <c r="D32" s="82"/>
      <c r="E32" s="82"/>
      <c r="F32" s="82"/>
      <c r="G32" s="4"/>
      <c r="H32" s="4"/>
    </row>
    <row r="33" spans="1:9" ht="13.8">
      <c r="A33" s="82"/>
      <c r="B33" s="82"/>
      <c r="C33" s="82"/>
      <c r="D33" s="82"/>
      <c r="E33" s="82"/>
      <c r="F33" s="82"/>
      <c r="G33" s="4"/>
      <c r="H33" s="4"/>
    </row>
    <row r="34" spans="1:9" ht="13.8">
      <c r="A34" s="82"/>
      <c r="B34" s="94"/>
      <c r="C34" s="94"/>
      <c r="D34" s="94"/>
      <c r="E34" s="94"/>
      <c r="F34" s="94" t="s">
        <v>313</v>
      </c>
      <c r="G34" s="81">
        <f>SUM(G9:G33)</f>
        <v>0</v>
      </c>
      <c r="H34" s="81">
        <f>SUM(H9:H33)</f>
        <v>0</v>
      </c>
    </row>
    <row r="35" spans="1:9" ht="13.8">
      <c r="A35" s="167"/>
      <c r="B35" s="167"/>
      <c r="C35" s="167"/>
      <c r="D35" s="167"/>
      <c r="E35" s="167"/>
      <c r="F35" s="167"/>
      <c r="G35" s="167"/>
      <c r="H35" s="144"/>
      <c r="I35" s="144"/>
    </row>
    <row r="36" spans="1:9" ht="13.8">
      <c r="A36" s="748" t="s">
        <v>461</v>
      </c>
      <c r="B36" s="748"/>
      <c r="C36" s="748"/>
      <c r="D36" s="748"/>
      <c r="E36" s="748"/>
      <c r="F36" s="748"/>
      <c r="G36" s="748"/>
      <c r="H36" s="748"/>
      <c r="I36" s="144"/>
    </row>
    <row r="37" spans="1:9" ht="13.8">
      <c r="A37" s="261"/>
      <c r="B37" s="261"/>
      <c r="C37" s="167"/>
      <c r="D37" s="167"/>
      <c r="E37" s="167"/>
      <c r="F37" s="167"/>
      <c r="G37" s="167"/>
      <c r="H37" s="144"/>
      <c r="I37" s="144"/>
    </row>
    <row r="38" spans="1:9" ht="13.8">
      <c r="A38" s="261"/>
      <c r="B38" s="261"/>
      <c r="C38" s="144"/>
      <c r="D38" s="144"/>
      <c r="E38" s="144"/>
      <c r="F38" s="144"/>
      <c r="G38" s="144"/>
      <c r="H38" s="144"/>
      <c r="I38" s="144"/>
    </row>
    <row r="39" spans="1:9" ht="13.8">
      <c r="A39" s="261"/>
      <c r="B39" s="261"/>
      <c r="C39" s="144"/>
      <c r="D39" s="144"/>
      <c r="E39" s="144"/>
      <c r="F39" s="144"/>
      <c r="G39" s="144"/>
      <c r="H39" s="144"/>
      <c r="I39" s="144"/>
    </row>
    <row r="40" spans="1:9">
      <c r="A40" s="309"/>
      <c r="B40" s="309"/>
      <c r="C40" s="309"/>
      <c r="D40" s="309"/>
      <c r="E40" s="309"/>
      <c r="F40" s="309"/>
      <c r="G40" s="309"/>
      <c r="H40" s="309"/>
      <c r="I40" s="309"/>
    </row>
    <row r="41" spans="1:9" ht="13.8">
      <c r="A41" s="149" t="s">
        <v>93</v>
      </c>
      <c r="B41" s="149"/>
      <c r="C41" s="144"/>
      <c r="D41" s="144"/>
      <c r="E41" s="144"/>
      <c r="F41" s="144"/>
      <c r="G41" s="144"/>
      <c r="H41" s="144"/>
      <c r="I41" s="144"/>
    </row>
    <row r="42" spans="1:9" ht="13.8">
      <c r="A42" s="144"/>
      <c r="B42" s="144"/>
      <c r="C42" s="144"/>
      <c r="D42" s="144"/>
      <c r="E42" s="144"/>
      <c r="F42" s="144"/>
      <c r="G42" s="144"/>
      <c r="H42" s="144"/>
      <c r="I42" s="144"/>
    </row>
    <row r="43" spans="1:9" ht="13.8">
      <c r="A43" s="144"/>
      <c r="B43" s="144"/>
      <c r="C43" s="144"/>
      <c r="D43" s="144"/>
      <c r="E43" s="144"/>
      <c r="F43" s="144"/>
      <c r="G43" s="144"/>
      <c r="H43" s="144"/>
      <c r="I43" s="150"/>
    </row>
    <row r="44" spans="1:9" ht="13.8">
      <c r="A44" s="149"/>
      <c r="B44" s="149"/>
      <c r="C44" s="149" t="s">
        <v>370</v>
      </c>
      <c r="D44" s="149"/>
      <c r="E44" s="167"/>
      <c r="F44" s="149"/>
      <c r="G44" s="149"/>
      <c r="H44" s="144"/>
      <c r="I44" s="150"/>
    </row>
    <row r="45" spans="1:9" ht="13.8">
      <c r="A45" s="144"/>
      <c r="B45" s="144"/>
      <c r="C45" s="144" t="s">
        <v>250</v>
      </c>
      <c r="D45" s="144"/>
      <c r="E45" s="144"/>
      <c r="F45" s="144"/>
      <c r="G45" s="144"/>
      <c r="H45" s="144"/>
      <c r="I45" s="150"/>
    </row>
    <row r="46" spans="1:9">
      <c r="A46" s="151"/>
      <c r="B46" s="151"/>
      <c r="C46" s="151" t="s">
        <v>123</v>
      </c>
      <c r="D46" s="151"/>
      <c r="E46" s="151"/>
      <c r="F46" s="151"/>
      <c r="G46" s="151"/>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7"/>
  <sheetViews>
    <sheetView view="pageBreakPreview" topLeftCell="C4" zoomScaleSheetLayoutView="100" workbookViewId="0">
      <selection activeCell="I20" sqref="I20"/>
    </sheetView>
  </sheetViews>
  <sheetFormatPr defaultColWidth="9.109375" defaultRowHeight="13.2"/>
  <cols>
    <col min="1" max="1" width="5.44140625" style="169" customWidth="1"/>
    <col min="2" max="2" width="27.5546875" style="169" customWidth="1"/>
    <col min="3" max="3" width="19.33203125" style="169" customWidth="1"/>
    <col min="4" max="4" width="16.88671875" style="169" customWidth="1"/>
    <col min="5" max="5" width="13.109375" style="169" customWidth="1"/>
    <col min="6" max="6" width="17" style="169" customWidth="1"/>
    <col min="7" max="7" width="13.6640625" style="169" customWidth="1"/>
    <col min="8" max="8" width="19.44140625" style="169" bestFit="1" customWidth="1"/>
    <col min="9" max="9" width="18.5546875" style="169" bestFit="1" customWidth="1"/>
    <col min="10" max="10" width="16.6640625" style="169" customWidth="1"/>
    <col min="11" max="11" width="17.6640625" style="169" customWidth="1"/>
    <col min="12" max="12" width="12.88671875" style="169" customWidth="1"/>
    <col min="13" max="16384" width="9.109375" style="169"/>
  </cols>
  <sheetData>
    <row r="2" spans="1:12" ht="13.8">
      <c r="A2" s="752" t="s">
        <v>414</v>
      </c>
      <c r="B2" s="752"/>
      <c r="C2" s="752"/>
      <c r="D2" s="752"/>
      <c r="E2" s="262"/>
      <c r="F2" s="72"/>
      <c r="G2" s="72"/>
      <c r="H2" s="72"/>
      <c r="I2" s="72"/>
      <c r="J2" s="265"/>
      <c r="K2" s="264"/>
      <c r="L2" s="264" t="s">
        <v>94</v>
      </c>
    </row>
    <row r="3" spans="1:12" ht="13.8">
      <c r="A3" s="71" t="s">
        <v>124</v>
      </c>
      <c r="B3" s="70"/>
      <c r="C3" s="72"/>
      <c r="D3" s="72"/>
      <c r="E3" s="72"/>
      <c r="F3" s="72"/>
      <c r="G3" s="72"/>
      <c r="H3" s="72"/>
      <c r="I3" s="72"/>
      <c r="J3" s="265"/>
      <c r="K3" s="725" t="str">
        <f>'ფორმა N1'!M2</f>
        <v>2021 წელი</v>
      </c>
      <c r="L3" s="725"/>
    </row>
    <row r="4" spans="1:12" ht="13.8">
      <c r="A4" s="71"/>
      <c r="B4" s="71"/>
      <c r="C4" s="70"/>
      <c r="D4" s="70"/>
      <c r="E4" s="70"/>
      <c r="F4" s="70"/>
      <c r="G4" s="70"/>
      <c r="H4" s="70"/>
      <c r="I4" s="70"/>
      <c r="J4" s="265"/>
      <c r="K4" s="265"/>
      <c r="L4" s="265"/>
    </row>
    <row r="5" spans="1:12" ht="13.8">
      <c r="A5" s="72" t="s">
        <v>254</v>
      </c>
      <c r="B5" s="72"/>
      <c r="C5" s="72"/>
      <c r="D5" s="72"/>
      <c r="E5" s="72"/>
      <c r="F5" s="72"/>
      <c r="G5" s="72"/>
      <c r="H5" s="72"/>
      <c r="I5" s="72"/>
      <c r="J5" s="71"/>
      <c r="K5" s="71"/>
      <c r="L5" s="71"/>
    </row>
    <row r="6" spans="1:12" ht="13.8">
      <c r="A6" s="75" t="str">
        <f>'ფორმა N1'!D4</f>
        <v>მოქალაქეთა პოლიტიკური გაერთიანება "საქართველოსთვის"</v>
      </c>
      <c r="B6" s="75"/>
      <c r="C6" s="75"/>
      <c r="D6" s="75"/>
      <c r="E6" s="75"/>
      <c r="F6" s="75"/>
      <c r="G6" s="75"/>
      <c r="H6" s="75"/>
      <c r="I6" s="75"/>
      <c r="J6" s="76"/>
      <c r="K6" s="76"/>
    </row>
    <row r="7" spans="1:12" ht="13.8">
      <c r="A7" s="72"/>
      <c r="B7" s="72"/>
      <c r="C7" s="72"/>
      <c r="D7" s="72"/>
      <c r="E7" s="72"/>
      <c r="F7" s="72"/>
      <c r="G7" s="72"/>
      <c r="H7" s="72"/>
      <c r="I7" s="72"/>
      <c r="J7" s="71"/>
      <c r="K7" s="71"/>
      <c r="L7" s="71"/>
    </row>
    <row r="8" spans="1:12" ht="13.8">
      <c r="A8" s="260"/>
      <c r="B8" s="260"/>
      <c r="C8" s="260"/>
      <c r="D8" s="260"/>
      <c r="E8" s="260"/>
      <c r="F8" s="260"/>
      <c r="G8" s="260"/>
      <c r="H8" s="260"/>
      <c r="I8" s="260"/>
      <c r="J8" s="73"/>
      <c r="K8" s="73"/>
      <c r="L8" s="73"/>
    </row>
    <row r="9" spans="1:12" ht="41.4">
      <c r="A9" s="85" t="s">
        <v>64</v>
      </c>
      <c r="B9" s="85" t="s">
        <v>390</v>
      </c>
      <c r="C9" s="85" t="s">
        <v>391</v>
      </c>
      <c r="D9" s="85" t="s">
        <v>392</v>
      </c>
      <c r="E9" s="85" t="s">
        <v>393</v>
      </c>
      <c r="F9" s="85" t="s">
        <v>394</v>
      </c>
      <c r="G9" s="85" t="s">
        <v>395</v>
      </c>
      <c r="H9" s="85" t="s">
        <v>416</v>
      </c>
      <c r="I9" s="85" t="s">
        <v>396</v>
      </c>
      <c r="J9" s="85" t="s">
        <v>397</v>
      </c>
      <c r="K9" s="85" t="s">
        <v>398</v>
      </c>
      <c r="L9" s="85" t="s">
        <v>293</v>
      </c>
    </row>
    <row r="10" spans="1:12" ht="13.8">
      <c r="A10" s="93">
        <v>1</v>
      </c>
      <c r="B10" s="350"/>
      <c r="C10" s="93"/>
      <c r="D10" s="93"/>
      <c r="E10" s="93"/>
      <c r="F10" s="93"/>
      <c r="G10" s="93"/>
      <c r="H10" s="93"/>
      <c r="I10" s="93"/>
      <c r="J10" s="4"/>
      <c r="K10" s="4"/>
      <c r="L10" s="93"/>
    </row>
    <row r="11" spans="1:12" ht="13.8">
      <c r="A11" s="93">
        <v>2</v>
      </c>
      <c r="B11" s="350"/>
      <c r="C11" s="93"/>
      <c r="D11" s="93"/>
      <c r="E11" s="93"/>
      <c r="F11" s="93"/>
      <c r="G11" s="93"/>
      <c r="H11" s="93"/>
      <c r="I11" s="93"/>
      <c r="J11" s="4"/>
      <c r="K11" s="4"/>
      <c r="L11" s="93"/>
    </row>
    <row r="12" spans="1:12" ht="13.8">
      <c r="A12" s="93">
        <v>3</v>
      </c>
      <c r="B12" s="350"/>
      <c r="C12" s="82"/>
      <c r="D12" s="82"/>
      <c r="E12" s="82"/>
      <c r="F12" s="82"/>
      <c r="G12" s="82"/>
      <c r="H12" s="82"/>
      <c r="I12" s="82"/>
      <c r="J12" s="4"/>
      <c r="K12" s="4"/>
      <c r="L12" s="82"/>
    </row>
    <row r="13" spans="1:12" ht="13.8">
      <c r="A13" s="93">
        <v>4</v>
      </c>
      <c r="B13" s="350"/>
      <c r="C13" s="82"/>
      <c r="D13" s="82"/>
      <c r="E13" s="82"/>
      <c r="F13" s="82"/>
      <c r="G13" s="82"/>
      <c r="H13" s="82"/>
      <c r="I13" s="82"/>
      <c r="J13" s="4"/>
      <c r="K13" s="4"/>
      <c r="L13" s="82"/>
    </row>
    <row r="14" spans="1:12" ht="13.8">
      <c r="A14" s="93">
        <v>5</v>
      </c>
      <c r="B14" s="350"/>
      <c r="C14" s="82"/>
      <c r="D14" s="82"/>
      <c r="E14" s="82"/>
      <c r="F14" s="82"/>
      <c r="G14" s="82"/>
      <c r="H14" s="82"/>
      <c r="I14" s="82"/>
      <c r="J14" s="4"/>
      <c r="K14" s="4"/>
      <c r="L14" s="82"/>
    </row>
    <row r="15" spans="1:12" ht="13.8">
      <c r="A15" s="93">
        <v>6</v>
      </c>
      <c r="B15" s="350"/>
      <c r="C15" s="82"/>
      <c r="D15" s="82"/>
      <c r="E15" s="82"/>
      <c r="F15" s="82"/>
      <c r="G15" s="82"/>
      <c r="H15" s="82"/>
      <c r="I15" s="82"/>
      <c r="J15" s="4"/>
      <c r="K15" s="4"/>
      <c r="L15" s="82"/>
    </row>
    <row r="16" spans="1:12" ht="13.8">
      <c r="A16" s="93">
        <v>7</v>
      </c>
      <c r="B16" s="350"/>
      <c r="C16" s="82"/>
      <c r="D16" s="82"/>
      <c r="E16" s="82"/>
      <c r="F16" s="82"/>
      <c r="G16" s="82"/>
      <c r="H16" s="82"/>
      <c r="I16" s="82"/>
      <c r="J16" s="4"/>
      <c r="K16" s="4"/>
      <c r="L16" s="82"/>
    </row>
    <row r="17" spans="1:12" ht="13.8">
      <c r="A17" s="93">
        <v>8</v>
      </c>
      <c r="B17" s="350"/>
      <c r="C17" s="82"/>
      <c r="D17" s="82"/>
      <c r="E17" s="82"/>
      <c r="F17" s="82"/>
      <c r="G17" s="82"/>
      <c r="H17" s="82"/>
      <c r="I17" s="82"/>
      <c r="J17" s="4"/>
      <c r="K17" s="4"/>
      <c r="L17" s="82"/>
    </row>
    <row r="18" spans="1:12" ht="13.8">
      <c r="A18" s="93">
        <v>9</v>
      </c>
      <c r="B18" s="350"/>
      <c r="C18" s="82"/>
      <c r="D18" s="82"/>
      <c r="E18" s="82"/>
      <c r="F18" s="82"/>
      <c r="G18" s="82"/>
      <c r="H18" s="82"/>
      <c r="I18" s="82"/>
      <c r="J18" s="4"/>
      <c r="K18" s="4"/>
      <c r="L18" s="82"/>
    </row>
    <row r="19" spans="1:12" ht="13.8">
      <c r="A19" s="93">
        <v>10</v>
      </c>
      <c r="B19" s="350"/>
      <c r="C19" s="82"/>
      <c r="D19" s="82"/>
      <c r="E19" s="82"/>
      <c r="F19" s="82"/>
      <c r="G19" s="82"/>
      <c r="H19" s="82"/>
      <c r="I19" s="82"/>
      <c r="J19" s="4"/>
      <c r="K19" s="4"/>
      <c r="L19" s="82"/>
    </row>
    <row r="20" spans="1:12" ht="13.8">
      <c r="A20" s="93">
        <v>11</v>
      </c>
      <c r="B20" s="350"/>
      <c r="C20" s="82"/>
      <c r="D20" s="82"/>
      <c r="E20" s="82"/>
      <c r="F20" s="82"/>
      <c r="G20" s="82"/>
      <c r="H20" s="82"/>
      <c r="I20" s="82"/>
      <c r="J20" s="4"/>
      <c r="K20" s="4"/>
      <c r="L20" s="82"/>
    </row>
    <row r="21" spans="1:12" ht="13.8">
      <c r="A21" s="93">
        <v>12</v>
      </c>
      <c r="B21" s="350"/>
      <c r="C21" s="82"/>
      <c r="D21" s="82"/>
      <c r="E21" s="82"/>
      <c r="F21" s="82"/>
      <c r="G21" s="82"/>
      <c r="H21" s="82"/>
      <c r="I21" s="82"/>
      <c r="J21" s="4"/>
      <c r="K21" s="4"/>
      <c r="L21" s="82"/>
    </row>
    <row r="22" spans="1:12" ht="13.8">
      <c r="A22" s="93">
        <v>13</v>
      </c>
      <c r="B22" s="350"/>
      <c r="C22" s="82"/>
      <c r="D22" s="82"/>
      <c r="E22" s="82"/>
      <c r="F22" s="82"/>
      <c r="G22" s="82"/>
      <c r="H22" s="82"/>
      <c r="I22" s="82"/>
      <c r="J22" s="4"/>
      <c r="K22" s="4"/>
      <c r="L22" s="82"/>
    </row>
    <row r="23" spans="1:12" ht="13.8">
      <c r="A23" s="93">
        <v>14</v>
      </c>
      <c r="B23" s="350"/>
      <c r="C23" s="82"/>
      <c r="D23" s="82"/>
      <c r="E23" s="82"/>
      <c r="F23" s="82"/>
      <c r="G23" s="82"/>
      <c r="H23" s="82"/>
      <c r="I23" s="82"/>
      <c r="J23" s="4"/>
      <c r="K23" s="4"/>
      <c r="L23" s="82"/>
    </row>
    <row r="24" spans="1:12" ht="13.8">
      <c r="A24" s="93">
        <v>15</v>
      </c>
      <c r="B24" s="350"/>
      <c r="C24" s="82"/>
      <c r="D24" s="82"/>
      <c r="E24" s="82"/>
      <c r="F24" s="82"/>
      <c r="G24" s="82"/>
      <c r="H24" s="82"/>
      <c r="I24" s="82"/>
      <c r="J24" s="4"/>
      <c r="K24" s="4"/>
      <c r="L24" s="82"/>
    </row>
    <row r="25" spans="1:12" ht="13.8">
      <c r="A25" s="93">
        <v>16</v>
      </c>
      <c r="B25" s="350"/>
      <c r="C25" s="82"/>
      <c r="D25" s="82"/>
      <c r="E25" s="82"/>
      <c r="F25" s="82"/>
      <c r="G25" s="82"/>
      <c r="H25" s="82"/>
      <c r="I25" s="82"/>
      <c r="J25" s="4"/>
      <c r="K25" s="4"/>
      <c r="L25" s="82"/>
    </row>
    <row r="26" spans="1:12" ht="13.8">
      <c r="A26" s="93">
        <v>17</v>
      </c>
      <c r="B26" s="350"/>
      <c r="C26" s="82"/>
      <c r="D26" s="82"/>
      <c r="E26" s="82"/>
      <c r="F26" s="82"/>
      <c r="G26" s="82"/>
      <c r="H26" s="82"/>
      <c r="I26" s="82"/>
      <c r="J26" s="4"/>
      <c r="K26" s="4"/>
      <c r="L26" s="82"/>
    </row>
    <row r="27" spans="1:12" ht="13.8">
      <c r="A27" s="93">
        <v>18</v>
      </c>
      <c r="B27" s="350"/>
      <c r="C27" s="82"/>
      <c r="D27" s="82"/>
      <c r="E27" s="82"/>
      <c r="F27" s="82"/>
      <c r="G27" s="82"/>
      <c r="H27" s="82"/>
      <c r="I27" s="82"/>
      <c r="J27" s="4"/>
      <c r="K27" s="4"/>
      <c r="L27" s="82"/>
    </row>
    <row r="28" spans="1:12" ht="13.8">
      <c r="A28" s="93">
        <v>19</v>
      </c>
      <c r="B28" s="350"/>
      <c r="C28" s="82"/>
      <c r="D28" s="82"/>
      <c r="E28" s="82"/>
      <c r="F28" s="82"/>
      <c r="G28" s="82"/>
      <c r="H28" s="82"/>
      <c r="I28" s="82"/>
      <c r="J28" s="4"/>
      <c r="K28" s="4"/>
      <c r="L28" s="82"/>
    </row>
    <row r="29" spans="1:12" ht="13.8">
      <c r="A29" s="93">
        <v>20</v>
      </c>
      <c r="B29" s="350"/>
      <c r="C29" s="82"/>
      <c r="D29" s="82"/>
      <c r="E29" s="82"/>
      <c r="F29" s="82"/>
      <c r="G29" s="82"/>
      <c r="H29" s="82"/>
      <c r="I29" s="82"/>
      <c r="J29" s="4"/>
      <c r="K29" s="4"/>
      <c r="L29" s="82"/>
    </row>
    <row r="30" spans="1:12" ht="13.8">
      <c r="A30" s="93">
        <v>21</v>
      </c>
      <c r="B30" s="350"/>
      <c r="C30" s="82"/>
      <c r="D30" s="82"/>
      <c r="E30" s="82"/>
      <c r="F30" s="82"/>
      <c r="G30" s="82"/>
      <c r="H30" s="82"/>
      <c r="I30" s="82"/>
      <c r="J30" s="4"/>
      <c r="K30" s="4"/>
      <c r="L30" s="82"/>
    </row>
    <row r="31" spans="1:12" ht="13.8">
      <c r="A31" s="93">
        <v>22</v>
      </c>
      <c r="B31" s="350"/>
      <c r="C31" s="82"/>
      <c r="D31" s="82"/>
      <c r="E31" s="82"/>
      <c r="F31" s="82"/>
      <c r="G31" s="82"/>
      <c r="H31" s="82"/>
      <c r="I31" s="82"/>
      <c r="J31" s="4"/>
      <c r="K31" s="4"/>
      <c r="L31" s="82"/>
    </row>
    <row r="32" spans="1:12" ht="13.8">
      <c r="A32" s="93">
        <v>23</v>
      </c>
      <c r="B32" s="350"/>
      <c r="C32" s="82"/>
      <c r="D32" s="82"/>
      <c r="E32" s="82"/>
      <c r="F32" s="82"/>
      <c r="G32" s="82"/>
      <c r="H32" s="82"/>
      <c r="I32" s="82"/>
      <c r="J32" s="4"/>
      <c r="K32" s="4"/>
      <c r="L32" s="82"/>
    </row>
    <row r="33" spans="1:12" ht="13.8">
      <c r="A33" s="93">
        <v>24</v>
      </c>
      <c r="B33" s="350"/>
      <c r="C33" s="82"/>
      <c r="D33" s="82"/>
      <c r="E33" s="82"/>
      <c r="F33" s="82"/>
      <c r="G33" s="82"/>
      <c r="H33" s="82"/>
      <c r="I33" s="82"/>
      <c r="J33" s="4"/>
      <c r="K33" s="4"/>
      <c r="L33" s="82"/>
    </row>
    <row r="34" spans="1:12" ht="13.8">
      <c r="A34" s="82" t="s">
        <v>256</v>
      </c>
      <c r="B34" s="350"/>
      <c r="C34" s="82"/>
      <c r="D34" s="82"/>
      <c r="E34" s="82"/>
      <c r="F34" s="82"/>
      <c r="G34" s="82"/>
      <c r="H34" s="82"/>
      <c r="I34" s="82"/>
      <c r="J34" s="4"/>
      <c r="K34" s="4"/>
      <c r="L34" s="82"/>
    </row>
    <row r="35" spans="1:12" ht="13.8">
      <c r="A35" s="252"/>
      <c r="B35" s="358"/>
      <c r="C35" s="253"/>
      <c r="D35" s="253"/>
      <c r="E35" s="253"/>
      <c r="F35" s="253"/>
      <c r="G35" s="252"/>
      <c r="H35" s="252"/>
      <c r="I35" s="252"/>
      <c r="J35" s="252" t="s">
        <v>399</v>
      </c>
      <c r="K35" s="254">
        <f>SUM(K10:K34)</f>
        <v>0</v>
      </c>
      <c r="L35" s="252"/>
    </row>
    <row r="36" spans="1:12" ht="13.8">
      <c r="A36" s="255"/>
      <c r="B36" s="255"/>
      <c r="C36" s="255"/>
      <c r="D36" s="255"/>
      <c r="E36" s="255"/>
      <c r="F36" s="255"/>
      <c r="G36" s="255"/>
      <c r="H36" s="255"/>
      <c r="I36" s="255"/>
      <c r="J36" s="255"/>
      <c r="K36" s="150"/>
      <c r="L36" s="298"/>
    </row>
    <row r="37" spans="1:12" ht="30.75" customHeight="1">
      <c r="A37" s="757" t="s">
        <v>502</v>
      </c>
      <c r="B37" s="757"/>
      <c r="C37" s="757"/>
      <c r="D37" s="757"/>
      <c r="E37" s="757"/>
      <c r="F37" s="757"/>
      <c r="G37" s="757"/>
      <c r="H37" s="757"/>
      <c r="I37" s="757"/>
      <c r="J37" s="757"/>
      <c r="K37" s="757"/>
      <c r="L37" s="757"/>
    </row>
    <row r="38" spans="1:12" ht="13.8">
      <c r="A38" s="749" t="s">
        <v>462</v>
      </c>
      <c r="B38" s="749"/>
      <c r="C38" s="749"/>
      <c r="D38" s="749"/>
      <c r="E38" s="749"/>
      <c r="F38" s="749"/>
      <c r="G38" s="749"/>
      <c r="H38" s="749"/>
      <c r="I38" s="749"/>
      <c r="J38" s="749"/>
      <c r="K38" s="749"/>
      <c r="L38" s="749"/>
    </row>
    <row r="39" spans="1:12" ht="13.8">
      <c r="A39" s="749" t="s">
        <v>482</v>
      </c>
      <c r="B39" s="749"/>
      <c r="C39" s="749"/>
      <c r="D39" s="749"/>
      <c r="E39" s="749"/>
      <c r="F39" s="749"/>
      <c r="G39" s="749"/>
      <c r="H39" s="749"/>
      <c r="I39" s="749"/>
      <c r="J39" s="749"/>
      <c r="K39" s="749"/>
      <c r="L39" s="749"/>
    </row>
    <row r="40" spans="1:12" ht="13.8">
      <c r="A40" s="749" t="s">
        <v>463</v>
      </c>
      <c r="B40" s="749"/>
      <c r="C40" s="749"/>
      <c r="D40" s="749"/>
      <c r="E40" s="749"/>
      <c r="F40" s="749"/>
      <c r="G40" s="749"/>
      <c r="H40" s="749"/>
      <c r="I40" s="749"/>
      <c r="J40" s="749"/>
      <c r="K40" s="749"/>
      <c r="L40" s="749"/>
    </row>
    <row r="41" spans="1:12" ht="33.75" customHeight="1">
      <c r="A41" s="750" t="s">
        <v>464</v>
      </c>
      <c r="B41" s="750"/>
      <c r="C41" s="750"/>
      <c r="D41" s="750"/>
      <c r="E41" s="750"/>
      <c r="F41" s="750"/>
      <c r="G41" s="750"/>
      <c r="H41" s="750"/>
      <c r="I41" s="750"/>
      <c r="J41" s="750"/>
      <c r="K41" s="750"/>
      <c r="L41" s="750"/>
    </row>
    <row r="42" spans="1:12">
      <c r="A42" s="309"/>
      <c r="B42" s="309"/>
      <c r="C42" s="309"/>
      <c r="D42" s="309"/>
      <c r="E42" s="309"/>
      <c r="F42" s="309"/>
      <c r="G42" s="309"/>
      <c r="H42" s="309"/>
      <c r="I42" s="309"/>
      <c r="J42" s="309"/>
      <c r="K42" s="309"/>
    </row>
    <row r="43" spans="1:12" ht="13.8">
      <c r="A43" s="753" t="s">
        <v>93</v>
      </c>
      <c r="B43" s="753"/>
      <c r="C43" s="351"/>
      <c r="D43" s="352"/>
      <c r="E43" s="352"/>
      <c r="F43" s="351"/>
      <c r="G43" s="351"/>
      <c r="H43" s="351"/>
      <c r="I43" s="351"/>
      <c r="J43" s="351"/>
      <c r="K43" s="144"/>
    </row>
    <row r="44" spans="1:12" ht="13.8">
      <c r="A44" s="351"/>
      <c r="B44" s="352"/>
      <c r="C44" s="351"/>
      <c r="D44" s="352"/>
      <c r="E44" s="352"/>
      <c r="F44" s="351"/>
      <c r="G44" s="351"/>
      <c r="H44" s="351"/>
      <c r="I44" s="351"/>
      <c r="J44" s="353"/>
      <c r="K44" s="144"/>
    </row>
    <row r="45" spans="1:12" ht="15" customHeight="1">
      <c r="A45" s="351"/>
      <c r="B45" s="352"/>
      <c r="C45" s="754" t="s">
        <v>248</v>
      </c>
      <c r="D45" s="754"/>
      <c r="E45" s="354"/>
      <c r="F45" s="355"/>
      <c r="G45" s="755" t="s">
        <v>400</v>
      </c>
      <c r="H45" s="755"/>
      <c r="I45" s="755"/>
      <c r="J45" s="356"/>
      <c r="K45" s="144"/>
    </row>
    <row r="46" spans="1:12" ht="13.8">
      <c r="A46" s="351"/>
      <c r="B46" s="352"/>
      <c r="C46" s="351"/>
      <c r="D46" s="352"/>
      <c r="E46" s="352"/>
      <c r="F46" s="351"/>
      <c r="G46" s="756"/>
      <c r="H46" s="756"/>
      <c r="I46" s="756"/>
      <c r="J46" s="356"/>
      <c r="K46" s="144"/>
    </row>
    <row r="47" spans="1:12" ht="13.8">
      <c r="A47" s="351"/>
      <c r="B47" s="352"/>
      <c r="C47" s="751" t="s">
        <v>123</v>
      </c>
      <c r="D47" s="751"/>
      <c r="E47" s="354"/>
      <c r="F47" s="355"/>
      <c r="G47" s="351"/>
      <c r="H47" s="351"/>
      <c r="I47" s="351"/>
      <c r="J47" s="351"/>
      <c r="K47" s="144"/>
    </row>
  </sheetData>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 S E R</cp:lastModifiedBy>
  <cp:lastPrinted>2021-06-11T08:50:50Z</cp:lastPrinted>
  <dcterms:created xsi:type="dcterms:W3CDTF">2011-12-27T13:20:18Z</dcterms:created>
  <dcterms:modified xsi:type="dcterms:W3CDTF">2022-01-31T09:04:37Z</dcterms:modified>
</cp:coreProperties>
</file>